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EEB5545D-02AA-42AE-AC0C-4335EB215215}\{B0395EB4-CE09-4DF0-874D-C5C3ED249F6B}\"/>
    </mc:Choice>
  </mc:AlternateContent>
  <xr:revisionPtr revIDLastSave="0" documentId="13_ncr:1_{9D5639A0-17C4-4105-9B8E-9BB08823E71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cerno_Cache_XXXXX" sheetId="5" state="veryHidden" r:id="rId1"/>
    <sheet name="Combined Bal Sheet" sheetId="1" r:id="rId2"/>
    <sheet name="Current FB" sheetId="2" r:id="rId3"/>
    <sheet name="WaterSewer FB" sheetId="3" r:id="rId4"/>
    <sheet name="Parking FB" sheetId="4" r:id="rId5"/>
    <sheet name="Marina FB" sheetId="6" r:id="rId6"/>
  </sheets>
  <definedNames>
    <definedName name="_xlnm.Print_Area" localSheetId="1">'Combined Bal Sheet'!$A$1:$E$51</definedName>
    <definedName name="_xlnm.Print_Area" localSheetId="2">'Current FB'!$A$1:$G$75</definedName>
    <definedName name="_xlnm.Print_Area" localSheetId="5">'Marina FB'!$A$1:$E$43</definedName>
    <definedName name="_xlnm.Print_Area" localSheetId="4">'Parking FB'!$A$1:$E$45</definedName>
    <definedName name="_xlnm.Print_Area" localSheetId="3">'WaterSewer FB'!$A$1:$E$53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C47" i="3"/>
  <c r="C40" i="6"/>
  <c r="C16" i="1"/>
  <c r="P37" i="1"/>
  <c r="P45" i="1"/>
  <c r="P36" i="1"/>
  <c r="P12" i="1"/>
  <c r="N45" i="1"/>
  <c r="N42" i="1"/>
  <c r="N36" i="1"/>
  <c r="N12" i="1"/>
  <c r="L45" i="1" l="1"/>
  <c r="L42" i="1"/>
  <c r="L36" i="1"/>
  <c r="L33" i="1"/>
  <c r="L14" i="1"/>
  <c r="L12" i="1"/>
  <c r="J37" i="1" l="1"/>
  <c r="J36" i="1"/>
  <c r="J25" i="1"/>
  <c r="H37" i="1" l="1"/>
  <c r="H12" i="1"/>
  <c r="F38" i="1" l="1"/>
  <c r="F14" i="1"/>
  <c r="F12" i="1"/>
  <c r="E25" i="4" l="1"/>
  <c r="E24" i="6" l="1"/>
  <c r="E18" i="6"/>
  <c r="E42" i="4"/>
  <c r="E26" i="4"/>
  <c r="E21" i="4"/>
  <c r="E50" i="3"/>
  <c r="E33" i="3"/>
  <c r="E24" i="3"/>
  <c r="F70" i="2"/>
  <c r="F51" i="2"/>
  <c r="F30" i="2"/>
  <c r="C20" i="1"/>
  <c r="E47" i="1"/>
  <c r="E27" i="1"/>
  <c r="F56" i="2" l="1"/>
  <c r="F54" i="2"/>
  <c r="E28" i="4"/>
  <c r="E39" i="4" s="1"/>
  <c r="E44" i="4" s="1"/>
  <c r="E26" i="6"/>
  <c r="E37" i="6" s="1"/>
  <c r="E42" i="6" s="1"/>
  <c r="E35" i="3"/>
  <c r="L27" i="1"/>
  <c r="E43" i="3" l="1"/>
  <c r="E47" i="3" s="1"/>
  <c r="E52" i="3" s="1"/>
  <c r="F63" i="2"/>
  <c r="F67" i="2" s="1"/>
  <c r="F72" i="2" s="1"/>
  <c r="F27" i="1"/>
  <c r="D51" i="2" l="1"/>
  <c r="D54" i="2" s="1"/>
  <c r="C33" i="3" l="1"/>
  <c r="C35" i="1" l="1"/>
  <c r="C17" i="1"/>
  <c r="C50" i="1"/>
  <c r="C19" i="1"/>
  <c r="F47" i="1"/>
  <c r="C39" i="1"/>
  <c r="C36" i="6"/>
  <c r="C24" i="6"/>
  <c r="D70" i="2"/>
  <c r="C15" i="1"/>
  <c r="C22" i="1" l="1"/>
  <c r="C50" i="3"/>
  <c r="C46" i="3" l="1"/>
  <c r="L47" i="1"/>
  <c r="C23" i="1"/>
  <c r="C18" i="1"/>
  <c r="C14" i="1"/>
  <c r="L53" i="1" l="1"/>
  <c r="L51" i="1"/>
  <c r="N47" i="1"/>
  <c r="C12" i="1"/>
  <c r="D66" i="2"/>
  <c r="F53" i="1" l="1"/>
  <c r="C38" i="1"/>
  <c r="C38" i="4" l="1"/>
  <c r="C44" i="1"/>
  <c r="C42" i="1" l="1"/>
  <c r="C40" i="1"/>
  <c r="C34" i="1"/>
  <c r="C25" i="1"/>
  <c r="D30" i="2"/>
  <c r="D56" i="2" s="1"/>
  <c r="D63" i="2" l="1"/>
  <c r="D67" i="2" s="1"/>
  <c r="D72" i="2" s="1"/>
  <c r="C33" i="1"/>
  <c r="C45" i="1"/>
  <c r="C27" i="1"/>
  <c r="C36" i="1"/>
  <c r="C37" i="1"/>
  <c r="C43" i="1"/>
  <c r="N27" i="1"/>
  <c r="N53" i="1" s="1"/>
  <c r="J47" i="1"/>
  <c r="C47" i="1" l="1"/>
  <c r="C52" i="1" s="1"/>
  <c r="C24" i="3" l="1"/>
  <c r="C35" i="3" s="1"/>
  <c r="C43" i="3" s="1"/>
  <c r="C52" i="3" s="1"/>
  <c r="C21" i="4" l="1"/>
  <c r="C18" i="6" l="1"/>
  <c r="C26" i="6" l="1"/>
  <c r="C33" i="6" l="1"/>
  <c r="C37" i="6" s="1"/>
  <c r="C42" i="6" s="1"/>
  <c r="P47" i="1"/>
  <c r="P27" i="1"/>
  <c r="H47" i="1"/>
  <c r="H27" i="1"/>
  <c r="C26" i="4"/>
  <c r="C28" i="4" s="1"/>
  <c r="P53" i="1" l="1"/>
  <c r="H53" i="1"/>
  <c r="C35" i="4"/>
  <c r="C39" i="4" s="1"/>
  <c r="J27" i="1"/>
  <c r="J53" i="1" s="1"/>
  <c r="C44" i="4" l="1"/>
</calcChain>
</file>

<file path=xl/sharedStrings.xml><?xml version="1.0" encoding="utf-8"?>
<sst xmlns="http://schemas.openxmlformats.org/spreadsheetml/2006/main" count="186" uniqueCount="126">
  <si>
    <t>Current &amp; Federal</t>
  </si>
  <si>
    <t>General</t>
  </si>
  <si>
    <t>Balance</t>
  </si>
  <si>
    <t>and State Grant</t>
  </si>
  <si>
    <t>Trust</t>
  </si>
  <si>
    <t>Capital</t>
  </si>
  <si>
    <t>ASSETS AND DEFERRED CHARGES</t>
  </si>
  <si>
    <t>Fund</t>
  </si>
  <si>
    <t>Utility Fund</t>
  </si>
  <si>
    <t>Cash and Investments</t>
  </si>
  <si>
    <t>Taxes, Assessments, Liens and Utility Charges</t>
  </si>
  <si>
    <t xml:space="preserve">  Receivable</t>
  </si>
  <si>
    <t>Property Acquired for Taxes at Assessed Value</t>
  </si>
  <si>
    <t xml:space="preserve">Fixed Capital Authorized and Uncompleted - </t>
  </si>
  <si>
    <t xml:space="preserve">  Utility</t>
  </si>
  <si>
    <t>Fixed Capital - Utility</t>
  </si>
  <si>
    <t>LIABILITIES, RESERVES AND FUND BALANCE</t>
  </si>
  <si>
    <t>Bonds and Notes Payable</t>
  </si>
  <si>
    <t>Loan Payable</t>
  </si>
  <si>
    <t>Improvement Authorizations</t>
  </si>
  <si>
    <t>Other Cash Liabilities</t>
  </si>
  <si>
    <t>Amortization of Debt for Fixed Capital</t>
  </si>
  <si>
    <t xml:space="preserve">  Acquired or Authorized</t>
  </si>
  <si>
    <t>Fund Balance</t>
  </si>
  <si>
    <t>Bonds and Notes Authorized but Not Issued</t>
  </si>
  <si>
    <t>Loan Receivable</t>
  </si>
  <si>
    <t>Revenue and Other Income</t>
  </si>
  <si>
    <t>Fund Balance Utilized</t>
  </si>
  <si>
    <t>Miscellaneous Revenue Anticipated</t>
  </si>
  <si>
    <t>Receipts from Current Taxes</t>
  </si>
  <si>
    <t>Receipts from Delinquent Taxes</t>
  </si>
  <si>
    <t>Nonbudget Revenue</t>
  </si>
  <si>
    <t>Expenditures</t>
  </si>
  <si>
    <t>Budget Appropriations:</t>
  </si>
  <si>
    <t xml:space="preserve">    Capital Improvements</t>
  </si>
  <si>
    <t>Excess in Revenue</t>
  </si>
  <si>
    <t>Adjustment to Income before Fund Balance:</t>
  </si>
  <si>
    <t xml:space="preserve">    Expenditures Included Above Which are by Statue</t>
  </si>
  <si>
    <t xml:space="preserve">      Deferred Charges to Budget of Succeeding Year</t>
  </si>
  <si>
    <t>Statutory Excess to Fund Balance</t>
  </si>
  <si>
    <t>Decreased by:</t>
  </si>
  <si>
    <t xml:space="preserve">    Utilized as Anticipated Revenue</t>
  </si>
  <si>
    <t>Operating</t>
  </si>
  <si>
    <t>Capital Improvements</t>
  </si>
  <si>
    <t>Debt Service</t>
  </si>
  <si>
    <t xml:space="preserve">    Utilized in Operating Budget</t>
  </si>
  <si>
    <t xml:space="preserve">  Expenditures Included Above Which are</t>
  </si>
  <si>
    <t xml:space="preserve">    by Statue Deferred Charges to Budget of</t>
  </si>
  <si>
    <t xml:space="preserve">    Succeeding Year</t>
  </si>
  <si>
    <t>Interfunds Receivable</t>
  </si>
  <si>
    <t>Grants Receivable</t>
  </si>
  <si>
    <t>Deferred Charges to Future Taxation - Future Years</t>
  </si>
  <si>
    <t>Deferred Charges</t>
  </si>
  <si>
    <t>Accounts Receivable</t>
  </si>
  <si>
    <t xml:space="preserve"> </t>
  </si>
  <si>
    <t>Fixed Assets</t>
  </si>
  <si>
    <t>Investment in Fixed Assets</t>
  </si>
  <si>
    <t>Operating Surplus Anticipated</t>
  </si>
  <si>
    <t>Slip Rental Fees</t>
  </si>
  <si>
    <t>Miscellaneous Revenues</t>
  </si>
  <si>
    <t>Miscellaneous Revenue Not Anticipated</t>
  </si>
  <si>
    <t>Cancellation of Appropriations</t>
  </si>
  <si>
    <t>Operations</t>
  </si>
  <si>
    <t>Operating Surplus Utilized</t>
  </si>
  <si>
    <t>Parking Fees</t>
  </si>
  <si>
    <t>Other Credits to Income:</t>
  </si>
  <si>
    <t>Cancelation of bond interest</t>
  </si>
  <si>
    <t>Appropriation Reserves Lapsed</t>
  </si>
  <si>
    <t>Rents and Additional Rents</t>
  </si>
  <si>
    <t>Miscellaneous Income</t>
  </si>
  <si>
    <t>Cell Tower Rentals</t>
  </si>
  <si>
    <t>Water/Wastewater Capital Surplus</t>
  </si>
  <si>
    <t xml:space="preserve"> Prior Year Adjustment - Accrued Interest</t>
  </si>
  <si>
    <t>Capital Outlay</t>
  </si>
  <si>
    <t xml:space="preserve">    Appropriations Canceled</t>
  </si>
  <si>
    <t xml:space="preserve">    Unexpended Balance of Appropriation  </t>
  </si>
  <si>
    <t xml:space="preserve">      Reserves</t>
  </si>
  <si>
    <t xml:space="preserve">    Cancelation of Accounts Payable</t>
  </si>
  <si>
    <t xml:space="preserve">    Cancelation of Appropriation Reserves</t>
  </si>
  <si>
    <t xml:space="preserve">    Grants Canceled</t>
  </si>
  <si>
    <t xml:space="preserve">    Operations:</t>
  </si>
  <si>
    <t xml:space="preserve">        Salaries and Wages</t>
  </si>
  <si>
    <t xml:space="preserve">        Other Expenses</t>
  </si>
  <si>
    <t xml:space="preserve">    Municipal Debt Service</t>
  </si>
  <si>
    <t xml:space="preserve">    Def. Charges and Statutory Expenditures - Municipal</t>
  </si>
  <si>
    <t xml:space="preserve">    Operations - Excluded from "CAPS"</t>
  </si>
  <si>
    <t xml:space="preserve">    Expenditures Included Above Which are </t>
  </si>
  <si>
    <t xml:space="preserve">      by Statute Deferred Charges to Budget</t>
  </si>
  <si>
    <t xml:space="preserve">      of Succeeding Year</t>
  </si>
  <si>
    <t>Statutory Excess in Revenue</t>
  </si>
  <si>
    <t>Balance, Beginning of Year</t>
  </si>
  <si>
    <t>Balance, End of Year</t>
  </si>
  <si>
    <t>Marina</t>
  </si>
  <si>
    <t>Utility</t>
  </si>
  <si>
    <t xml:space="preserve"> WasteWater</t>
  </si>
  <si>
    <t>Water and</t>
  </si>
  <si>
    <t>Parking</t>
  </si>
  <si>
    <t>Capital Improvement Fund</t>
  </si>
  <si>
    <t>Reserve for Certain Assets and Receivables</t>
  </si>
  <si>
    <t>Amount Utilized by Operating Budget</t>
  </si>
  <si>
    <t>Amount Utilized as Operating Surplus Utilized</t>
  </si>
  <si>
    <t>Appropriation Reserves</t>
  </si>
  <si>
    <t>Statutory Expenditures</t>
  </si>
  <si>
    <t>Reserve for Debt Service</t>
  </si>
  <si>
    <t>Refund of Prior Year Revenue</t>
  </si>
  <si>
    <t>Deficit in Operations to be Raised in Budget of Succeeding Year</t>
  </si>
  <si>
    <t>Statutory (Deficit) Excess in Revenue</t>
  </si>
  <si>
    <t>Deferred Charge</t>
  </si>
  <si>
    <t>Unappropriated Grants</t>
  </si>
  <si>
    <t xml:space="preserve">   Reserve for Debt Service</t>
  </si>
  <si>
    <t>.</t>
  </si>
  <si>
    <t>Canceled Checks and Prior Year Revenue</t>
  </si>
  <si>
    <t>Interfunds Payable</t>
  </si>
  <si>
    <t>Cancellation Checks</t>
  </si>
  <si>
    <t xml:space="preserve">Grant Fund Receivables Cancelled </t>
  </si>
  <si>
    <t>Transfer of UCC Fees to Trust Fund</t>
  </si>
  <si>
    <t>Grant Receivables Canceled</t>
  </si>
  <si>
    <t>Local District School Tax</t>
  </si>
  <si>
    <t>County Taxes</t>
  </si>
  <si>
    <t>Special District Taxes</t>
  </si>
  <si>
    <t>Other Debit</t>
  </si>
  <si>
    <t>Dec. 31, 2024</t>
  </si>
  <si>
    <t>Year 2024</t>
  </si>
  <si>
    <t>Year 2025</t>
  </si>
  <si>
    <t>Grant Fund Appropriated Reserves Cancelled</t>
  </si>
  <si>
    <t>Dec.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</si>
</sst>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_);\(0%\)"/>
    <numFmt numFmtId="165" formatCode="\ 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name val="MS Sans Serif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8.25"/>
      <color indexed="12"/>
      <name val="MS Sans Serif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4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color indexed="9"/>
      <name val="Arial"/>
      <family val="2"/>
    </font>
    <font>
      <sz val="10"/>
      <name val="Verdana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62"/>
      <name val="Calibri"/>
      <family val="2"/>
    </font>
    <font>
      <u/>
      <sz val="8.6999999999999993"/>
      <color indexed="12"/>
      <name val="Arial MT"/>
    </font>
    <font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19"/>
      <name val="Arial"/>
      <family val="2"/>
    </font>
    <font>
      <sz val="11"/>
      <color indexed="19"/>
      <name val="Calibri"/>
      <family val="2"/>
    </font>
    <font>
      <sz val="10"/>
      <name val="Arial MT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1"/>
      <name val="MS Sans Serif"/>
    </font>
    <font>
      <sz val="11"/>
      <color theme="1"/>
      <name val="Times New Roman"/>
      <family val="2"/>
    </font>
    <font>
      <sz val="12"/>
      <name val="Arial"/>
      <family val="2"/>
    </font>
    <font>
      <sz val="10"/>
      <color rgb="FF7030A0"/>
      <name val="Arial"/>
      <family val="2"/>
    </font>
    <font>
      <sz val="10"/>
      <color rgb="FF0070C0"/>
      <name val="Arial"/>
      <family val="2"/>
    </font>
  </fonts>
  <fills count="31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3">
    <xf numFmtId="39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0" fontId="7" fillId="0" borderId="0"/>
    <xf numFmtId="40" fontId="9" fillId="0" borderId="0"/>
    <xf numFmtId="40" fontId="9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0" fontId="7" fillId="0" borderId="0"/>
    <xf numFmtId="40" fontId="9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9" fontId="7" fillId="0" borderId="0"/>
    <xf numFmtId="40" fontId="7" fillId="0" borderId="0"/>
    <xf numFmtId="40" fontId="9" fillId="0" borderId="0"/>
    <xf numFmtId="0" fontId="5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0" fontId="9" fillId="0" borderId="0"/>
    <xf numFmtId="0" fontId="5" fillId="0" borderId="0"/>
    <xf numFmtId="44" fontId="1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39" fontId="7" fillId="0" borderId="0"/>
    <xf numFmtId="39" fontId="7" fillId="0" borderId="0"/>
    <xf numFmtId="0" fontId="7" fillId="0" borderId="0"/>
    <xf numFmtId="39" fontId="7" fillId="0" borderId="0"/>
    <xf numFmtId="0" fontId="7" fillId="0" borderId="0"/>
    <xf numFmtId="39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9" fontId="7" fillId="0" borderId="0"/>
    <xf numFmtId="0" fontId="17" fillId="4" borderId="0" applyNumberFormat="0" applyBorder="0" applyAlignment="0" applyProtection="0"/>
    <xf numFmtId="0" fontId="23" fillId="6" borderId="0" applyNumberFormat="0" applyBorder="0" applyAlignment="0" applyProtection="0"/>
    <xf numFmtId="43" fontId="5" fillId="0" borderId="0" applyFont="0" applyFill="0" applyBorder="0" applyAlignment="0" applyProtection="0"/>
    <xf numFmtId="0" fontId="17" fillId="8" borderId="0" applyNumberFormat="0" applyBorder="0" applyAlignment="0" applyProtection="0"/>
    <xf numFmtId="44" fontId="5" fillId="0" borderId="0" applyFont="0" applyFill="0" applyBorder="0" applyAlignment="0" applyProtection="0"/>
    <xf numFmtId="39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9" fontId="5" fillId="0" borderId="0"/>
    <xf numFmtId="0" fontId="19" fillId="5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39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40" fontId="9" fillId="0" borderId="0"/>
    <xf numFmtId="44" fontId="10" fillId="0" borderId="0" applyFont="0" applyFill="0" applyBorder="0" applyAlignment="0" applyProtection="0"/>
    <xf numFmtId="0" fontId="10" fillId="0" borderId="0"/>
    <xf numFmtId="40" fontId="14" fillId="0" borderId="0" applyFont="0" applyFill="0" applyBorder="0" applyAlignment="0" applyProtection="0"/>
    <xf numFmtId="8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14" fillId="0" borderId="0" applyFont="0" applyFill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0" fontId="5" fillId="0" borderId="0"/>
    <xf numFmtId="0" fontId="25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40" fontId="9" fillId="0" borderId="0"/>
    <xf numFmtId="0" fontId="1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0" fontId="5" fillId="0" borderId="0"/>
    <xf numFmtId="0" fontId="5" fillId="25" borderId="13" applyNumberFormat="0" applyFont="0" applyAlignment="0" applyProtection="0"/>
    <xf numFmtId="0" fontId="32" fillId="0" borderId="15" applyNumberFormat="0" applyFill="0" applyAlignment="0" applyProtection="0"/>
    <xf numFmtId="0" fontId="18" fillId="16" borderId="0" applyNumberFormat="0" applyBorder="0" applyAlignment="0" applyProtection="0"/>
    <xf numFmtId="40" fontId="5" fillId="0" borderId="0"/>
    <xf numFmtId="0" fontId="26" fillId="0" borderId="0" applyNumberFormat="0" applyFill="0" applyBorder="0" applyAlignment="0" applyProtection="0"/>
    <xf numFmtId="0" fontId="11" fillId="0" borderId="0"/>
    <xf numFmtId="0" fontId="18" fillId="12" borderId="0" applyNumberFormat="0" applyBorder="0" applyAlignment="0" applyProtection="0"/>
    <xf numFmtId="44" fontId="5" fillId="0" borderId="0" applyFont="0" applyFill="0" applyBorder="0" applyAlignment="0" applyProtection="0"/>
    <xf numFmtId="0" fontId="11" fillId="0" borderId="0"/>
    <xf numFmtId="0" fontId="27" fillId="9" borderId="7" applyNumberFormat="0" applyAlignment="0" applyProtection="0"/>
    <xf numFmtId="0" fontId="5" fillId="0" borderId="0"/>
    <xf numFmtId="0" fontId="5" fillId="0" borderId="0"/>
    <xf numFmtId="0" fontId="5" fillId="0" borderId="0"/>
    <xf numFmtId="39" fontId="5" fillId="0" borderId="0"/>
    <xf numFmtId="39" fontId="5" fillId="0" borderId="0"/>
    <xf numFmtId="0" fontId="5" fillId="0" borderId="0"/>
    <xf numFmtId="39" fontId="5" fillId="0" borderId="0"/>
    <xf numFmtId="0" fontId="5" fillId="0" borderId="0"/>
    <xf numFmtId="3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5" fillId="0" borderId="0"/>
    <xf numFmtId="0" fontId="11" fillId="0" borderId="0"/>
    <xf numFmtId="0" fontId="11" fillId="0" borderId="0"/>
    <xf numFmtId="0" fontId="5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21" fillId="23" borderId="8" applyNumberFormat="0" applyAlignment="0" applyProtection="0"/>
    <xf numFmtId="0" fontId="26" fillId="0" borderId="11" applyNumberFormat="0" applyFill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3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29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7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8" fillId="16" borderId="0" applyNumberFormat="0" applyBorder="0" applyAlignment="0" applyProtection="0"/>
    <xf numFmtId="0" fontId="17" fillId="9" borderId="0" applyNumberFormat="0" applyBorder="0" applyAlignment="0" applyProtection="0"/>
    <xf numFmtId="0" fontId="18" fillId="18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19" borderId="0" applyNumberFormat="0" applyBorder="0" applyAlignment="0" applyProtection="0"/>
    <xf numFmtId="0" fontId="17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20" fillId="22" borderId="7" applyNumberFormat="0" applyAlignment="0" applyProtection="0"/>
    <xf numFmtId="0" fontId="30" fillId="22" borderId="14" applyNumberFormat="0" applyAlignment="0" applyProtection="0"/>
    <xf numFmtId="0" fontId="28" fillId="0" borderId="12" applyNumberFormat="0" applyFill="0" applyAlignment="0" applyProtection="0"/>
    <xf numFmtId="0" fontId="5" fillId="0" borderId="0"/>
    <xf numFmtId="44" fontId="5" fillId="0" borderId="0" applyFont="0" applyFill="0" applyBorder="0" applyAlignment="0" applyProtection="0"/>
    <xf numFmtId="40" fontId="9" fillId="0" borderId="0"/>
    <xf numFmtId="0" fontId="5" fillId="0" borderId="0"/>
    <xf numFmtId="43" fontId="5" fillId="0" borderId="0" applyFont="0" applyFill="0" applyBorder="0" applyAlignment="0" applyProtection="0"/>
    <xf numFmtId="39" fontId="5" fillId="0" borderId="0"/>
    <xf numFmtId="0" fontId="5" fillId="0" borderId="0"/>
    <xf numFmtId="44" fontId="10" fillId="0" borderId="0" applyFont="0" applyFill="0" applyBorder="0" applyAlignment="0" applyProtection="0"/>
    <xf numFmtId="39" fontId="5" fillId="0" borderId="0"/>
    <xf numFmtId="0" fontId="5" fillId="0" borderId="0"/>
    <xf numFmtId="44" fontId="5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9" fontId="5" fillId="0" borderId="0"/>
    <xf numFmtId="39" fontId="5" fillId="0" borderId="0"/>
    <xf numFmtId="39" fontId="5" fillId="0" borderId="0"/>
    <xf numFmtId="39" fontId="5" fillId="0" borderId="0"/>
    <xf numFmtId="0" fontId="2" fillId="0" borderId="0"/>
    <xf numFmtId="0" fontId="2" fillId="0" borderId="0"/>
    <xf numFmtId="39" fontId="5" fillId="0" borderId="0"/>
    <xf numFmtId="39" fontId="5" fillId="0" borderId="0"/>
    <xf numFmtId="39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1" fillId="0" borderId="0"/>
    <xf numFmtId="39" fontId="5" fillId="0" borderId="0"/>
    <xf numFmtId="40" fontId="9" fillId="0" borderId="0"/>
    <xf numFmtId="44" fontId="9" fillId="0" borderId="0" applyFont="0" applyFill="0" applyBorder="0" applyAlignment="0" applyProtection="0"/>
    <xf numFmtId="0" fontId="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4" borderId="0" applyNumberFormat="0" applyBorder="0" applyAlignment="0" applyProtection="0"/>
    <xf numFmtId="0" fontId="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5" borderId="0" applyNumberFormat="0" applyBorder="0" applyAlignment="0" applyProtection="0"/>
    <xf numFmtId="0" fontId="8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6" borderId="0" applyNumberFormat="0" applyBorder="0" applyAlignment="0" applyProtection="0"/>
    <xf numFmtId="0" fontId="8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8" fillId="8" borderId="0" applyNumberFormat="0" applyBorder="0" applyAlignment="0" applyProtection="0"/>
    <xf numFmtId="0" fontId="17" fillId="8" borderId="0" applyNumberFormat="0" applyBorder="0" applyAlignment="0" applyProtection="0"/>
    <xf numFmtId="0" fontId="8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9" borderId="0" applyNumberFormat="0" applyBorder="0" applyAlignment="0" applyProtection="0"/>
    <xf numFmtId="0" fontId="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8" fillId="11" borderId="0" applyNumberFormat="0" applyBorder="0" applyAlignment="0" applyProtection="0"/>
    <xf numFmtId="0" fontId="17" fillId="11" borderId="0" applyNumberFormat="0" applyBorder="0" applyAlignment="0" applyProtection="0"/>
    <xf numFmtId="0" fontId="8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8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3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4" borderId="0" applyNumberFormat="0" applyBorder="0" applyAlignment="0" applyProtection="0"/>
    <xf numFmtId="0" fontId="39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1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39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3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6" borderId="0" applyNumberFormat="0" applyBorder="0" applyAlignment="0" applyProtection="0"/>
    <xf numFmtId="0" fontId="3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39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8" borderId="0" applyNumberFormat="0" applyBorder="0" applyAlignment="0" applyProtection="0"/>
    <xf numFmtId="0" fontId="39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9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0" borderId="0" applyNumberFormat="0" applyBorder="0" applyAlignment="0" applyProtection="0"/>
    <xf numFmtId="0" fontId="39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42" fontId="14" fillId="0" borderId="0"/>
    <xf numFmtId="0" fontId="4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41" fillId="28" borderId="7" applyNumberFormat="0" applyAlignment="0" applyProtection="0"/>
    <xf numFmtId="0" fontId="42" fillId="28" borderId="7" applyNumberFormat="0" applyAlignment="0" applyProtection="0"/>
    <xf numFmtId="0" fontId="20" fillId="22" borderId="7" applyNumberFormat="0" applyAlignment="0" applyProtection="0"/>
    <xf numFmtId="0" fontId="43" fillId="23" borderId="8" applyNumberFormat="0" applyAlignment="0" applyProtection="0"/>
    <xf numFmtId="0" fontId="21" fillId="23" borderId="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7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14" fontId="38" fillId="29" borderId="21">
      <alignment horizontal="center" vertical="center" wrapText="1"/>
    </xf>
    <xf numFmtId="0" fontId="47" fillId="0" borderId="22" applyNumberFormat="0" applyFill="0" applyAlignment="0" applyProtection="0"/>
    <xf numFmtId="0" fontId="48" fillId="0" borderId="22" applyNumberFormat="0" applyFill="0" applyAlignment="0" applyProtection="0"/>
    <xf numFmtId="0" fontId="24" fillId="0" borderId="9" applyNumberFormat="0" applyFill="0" applyAlignment="0" applyProtection="0"/>
    <xf numFmtId="0" fontId="49" fillId="0" borderId="23" applyNumberFormat="0" applyFill="0" applyAlignment="0" applyProtection="0"/>
    <xf numFmtId="0" fontId="50" fillId="0" borderId="23" applyNumberFormat="0" applyFill="0" applyAlignment="0" applyProtection="0"/>
    <xf numFmtId="0" fontId="25" fillId="0" borderId="10" applyNumberFormat="0" applyFill="0" applyAlignment="0" applyProtection="0"/>
    <xf numFmtId="0" fontId="51" fillId="0" borderId="24" applyNumberFormat="0" applyFill="0" applyAlignment="0" applyProtection="0"/>
    <xf numFmtId="0" fontId="52" fillId="0" borderId="24" applyNumberFormat="0" applyFill="0" applyAlignment="0" applyProtection="0"/>
    <xf numFmtId="0" fontId="26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24" borderId="7" applyNumberFormat="0" applyAlignment="0" applyProtection="0"/>
    <xf numFmtId="0" fontId="27" fillId="24" borderId="7" applyNumberFormat="0" applyAlignment="0" applyProtection="0"/>
    <xf numFmtId="0" fontId="27" fillId="9" borderId="7" applyNumberFormat="0" applyAlignment="0" applyProtection="0"/>
    <xf numFmtId="0" fontId="55" fillId="0" borderId="25" applyNumberFormat="0" applyFill="0" applyAlignment="0" applyProtection="0"/>
    <xf numFmtId="0" fontId="33" fillId="0" borderId="25" applyNumberFormat="0" applyFill="0" applyAlignment="0" applyProtection="0"/>
    <xf numFmtId="0" fontId="28" fillId="0" borderId="12" applyNumberFormat="0" applyFill="0" applyAlignment="0" applyProtection="0"/>
    <xf numFmtId="0" fontId="56" fillId="24" borderId="0" applyNumberFormat="0" applyBorder="0" applyAlignment="0" applyProtection="0"/>
    <xf numFmtId="0" fontId="57" fillId="24" borderId="0" applyNumberFormat="0" applyBorder="0" applyAlignment="0" applyProtection="0"/>
    <xf numFmtId="0" fontId="29" fillId="24" borderId="0" applyNumberFormat="0" applyBorder="0" applyAlignment="0" applyProtection="0"/>
    <xf numFmtId="40" fontId="5" fillId="0" borderId="0"/>
    <xf numFmtId="0" fontId="5" fillId="0" borderId="0"/>
    <xf numFmtId="4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0" fontId="9" fillId="0" borderId="0"/>
    <xf numFmtId="40" fontId="9" fillId="0" borderId="0"/>
    <xf numFmtId="40" fontId="9" fillId="0" borderId="0"/>
    <xf numFmtId="0" fontId="16" fillId="0" borderId="0"/>
    <xf numFmtId="0" fontId="16" fillId="0" borderId="0"/>
    <xf numFmtId="0" fontId="5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40" fontId="9" fillId="0" borderId="0"/>
    <xf numFmtId="39" fontId="58" fillId="0" borderId="0"/>
    <xf numFmtId="40" fontId="5" fillId="0" borderId="0"/>
    <xf numFmtId="0" fontId="44" fillId="0" borderId="0"/>
    <xf numFmtId="40" fontId="9" fillId="0" borderId="0"/>
    <xf numFmtId="40" fontId="9" fillId="0" borderId="0"/>
    <xf numFmtId="40" fontId="9" fillId="0" borderId="0"/>
    <xf numFmtId="37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5" borderId="13" applyNumberFormat="0" applyFont="0" applyAlignment="0" applyProtection="0"/>
    <xf numFmtId="0" fontId="58" fillId="25" borderId="13" applyNumberFormat="0" applyFont="0" applyAlignment="0" applyProtection="0"/>
    <xf numFmtId="0" fontId="16" fillId="25" borderId="13" applyNumberFormat="0" applyFont="0" applyAlignment="0" applyProtection="0"/>
    <xf numFmtId="0" fontId="59" fillId="28" borderId="14" applyNumberFormat="0" applyAlignment="0" applyProtection="0"/>
    <xf numFmtId="0" fontId="30" fillId="28" borderId="14" applyNumberFormat="0" applyAlignment="0" applyProtection="0"/>
    <xf numFmtId="0" fontId="30" fillId="22" borderId="14" applyNumberFormat="0" applyAlignment="0" applyProtection="0"/>
    <xf numFmtId="164" fontId="5" fillId="0" borderId="0" applyFont="0" applyFill="0" applyBorder="0" applyAlignment="0" applyProtection="0"/>
    <xf numFmtId="0" fontId="41" fillId="0" borderId="0" applyFill="0" applyBorder="0" applyProtection="0">
      <alignment horizontal="left" vertical="top"/>
    </xf>
    <xf numFmtId="0" fontId="6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15" applyNumberFormat="0" applyFill="0" applyAlignment="0" applyProtection="0"/>
    <xf numFmtId="0" fontId="5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39" fontId="5" fillId="0" borderId="0"/>
    <xf numFmtId="9" fontId="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62" fillId="0" borderId="0" applyFont="0" applyFill="0" applyBorder="0" applyAlignment="0" applyProtection="0"/>
    <xf numFmtId="0" fontId="16" fillId="0" borderId="0"/>
    <xf numFmtId="0" fontId="16" fillId="25" borderId="13" applyNumberFormat="0" applyFont="0" applyAlignment="0" applyProtection="0"/>
    <xf numFmtId="0" fontId="44" fillId="0" borderId="0"/>
    <xf numFmtId="44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39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39" fontId="5" fillId="0" borderId="0"/>
    <xf numFmtId="9" fontId="5" fillId="0" borderId="0" applyFont="0" applyFill="0" applyBorder="0" applyAlignment="0" applyProtection="0"/>
    <xf numFmtId="39" fontId="5" fillId="0" borderId="0"/>
    <xf numFmtId="43" fontId="10" fillId="0" borderId="0" applyFont="0" applyFill="0" applyBorder="0" applyAlignment="0" applyProtection="0"/>
    <xf numFmtId="37" fontId="5" fillId="0" borderId="0"/>
    <xf numFmtId="39" fontId="5" fillId="0" borderId="0"/>
    <xf numFmtId="9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39" fontId="5" fillId="0" borderId="0"/>
    <xf numFmtId="0" fontId="9" fillId="0" borderId="0"/>
    <xf numFmtId="39" fontId="5" fillId="0" borderId="0"/>
    <xf numFmtId="39" fontId="5" fillId="0" borderId="0"/>
    <xf numFmtId="42" fontId="5" fillId="0" borderId="0" applyFont="0" applyFill="0" applyBorder="0" applyAlignment="0" applyProtection="0"/>
    <xf numFmtId="40" fontId="9" fillId="0" borderId="0"/>
    <xf numFmtId="43" fontId="10" fillId="0" borderId="0" applyFont="0" applyFill="0" applyBorder="0" applyAlignment="0" applyProtection="0"/>
    <xf numFmtId="39" fontId="5" fillId="0" borderId="0"/>
    <xf numFmtId="0" fontId="9" fillId="0" borderId="0"/>
    <xf numFmtId="39" fontId="58" fillId="0" borderId="0"/>
    <xf numFmtId="0" fontId="9" fillId="0" borderId="0"/>
    <xf numFmtId="3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39" fontId="5" fillId="0" borderId="0"/>
    <xf numFmtId="9" fontId="5" fillId="0" borderId="0" applyFont="0" applyFill="0" applyBorder="0" applyAlignment="0" applyProtection="0"/>
    <xf numFmtId="39" fontId="5" fillId="0" borderId="0"/>
    <xf numFmtId="9" fontId="1" fillId="0" borderId="0" applyFont="0" applyFill="0" applyBorder="0" applyAlignment="0" applyProtection="0"/>
    <xf numFmtId="0" fontId="55" fillId="0" borderId="25" applyNumberFormat="0" applyFill="0" applyAlignment="0" applyProtection="0"/>
    <xf numFmtId="0" fontId="33" fillId="0" borderId="25" applyNumberFormat="0" applyFill="0" applyAlignment="0" applyProtection="0"/>
    <xf numFmtId="0" fontId="28" fillId="0" borderId="12" applyNumberFormat="0" applyFill="0" applyAlignment="0" applyProtection="0"/>
    <xf numFmtId="39" fontId="5" fillId="0" borderId="0"/>
    <xf numFmtId="9" fontId="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25" borderId="13" applyNumberFormat="0" applyFont="0" applyAlignment="0" applyProtection="0"/>
    <xf numFmtId="0" fontId="44" fillId="0" borderId="0"/>
    <xf numFmtId="44" fontId="44" fillId="0" borderId="0" applyFont="0" applyFill="0" applyBorder="0" applyAlignment="0" applyProtection="0"/>
    <xf numFmtId="0" fontId="33" fillId="0" borderId="25" applyNumberFormat="0" applyFill="0" applyAlignment="0" applyProtection="0"/>
    <xf numFmtId="0" fontId="28" fillId="0" borderId="12" applyNumberFormat="0" applyFill="0" applyAlignment="0" applyProtection="0"/>
    <xf numFmtId="39" fontId="5" fillId="0" borderId="0"/>
    <xf numFmtId="0" fontId="9" fillId="0" borderId="0"/>
    <xf numFmtId="0" fontId="1" fillId="0" borderId="0"/>
    <xf numFmtId="39" fontId="5" fillId="0" borderId="0"/>
    <xf numFmtId="0" fontId="16" fillId="0" borderId="0"/>
    <xf numFmtId="0" fontId="16" fillId="25" borderId="13" applyNumberFormat="0" applyFont="0" applyAlignment="0" applyProtection="0"/>
    <xf numFmtId="0" fontId="44" fillId="0" borderId="0"/>
    <xf numFmtId="0" fontId="63" fillId="0" borderId="0"/>
    <xf numFmtId="43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39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0" fontId="5" fillId="0" borderId="0"/>
    <xf numFmtId="0" fontId="63" fillId="0" borderId="0"/>
    <xf numFmtId="0" fontId="5" fillId="0" borderId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39" fontId="64" fillId="28" borderId="0"/>
    <xf numFmtId="39" fontId="64" fillId="0" borderId="0"/>
    <xf numFmtId="0" fontId="16" fillId="0" borderId="0"/>
    <xf numFmtId="39" fontId="64" fillId="0" borderId="0"/>
    <xf numFmtId="39" fontId="64" fillId="28" borderId="0"/>
    <xf numFmtId="0" fontId="5" fillId="0" borderId="0"/>
    <xf numFmtId="0" fontId="1" fillId="0" borderId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39" fontId="64" fillId="28" borderId="0"/>
    <xf numFmtId="0" fontId="16" fillId="0" borderId="0"/>
    <xf numFmtId="0" fontId="5" fillId="0" borderId="0"/>
    <xf numFmtId="0" fontId="5" fillId="0" borderId="0"/>
    <xf numFmtId="3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9" fontId="5" fillId="0" borderId="0"/>
    <xf numFmtId="44" fontId="10" fillId="0" borderId="0" applyFont="0" applyFill="0" applyBorder="0" applyAlignment="0" applyProtection="0"/>
    <xf numFmtId="39" fontId="5" fillId="0" borderId="0"/>
    <xf numFmtId="39" fontId="5" fillId="0" borderId="0"/>
    <xf numFmtId="0" fontId="5" fillId="0" borderId="0"/>
    <xf numFmtId="39" fontId="5" fillId="0" borderId="0"/>
    <xf numFmtId="0" fontId="5" fillId="0" borderId="0"/>
    <xf numFmtId="39" fontId="5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39" fontId="64" fillId="0" borderId="0"/>
    <xf numFmtId="39" fontId="64" fillId="28" borderId="0"/>
    <xf numFmtId="39" fontId="5" fillId="0" borderId="0"/>
    <xf numFmtId="39" fontId="5" fillId="0" borderId="0"/>
    <xf numFmtId="39" fontId="5" fillId="0" borderId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39" fontId="5" fillId="0" borderId="0"/>
    <xf numFmtId="44" fontId="1" fillId="0" borderId="0" applyFont="0" applyFill="0" applyBorder="0" applyAlignment="0" applyProtection="0"/>
    <xf numFmtId="0" fontId="1" fillId="0" borderId="0"/>
    <xf numFmtId="39" fontId="5" fillId="0" borderId="0"/>
    <xf numFmtId="39" fontId="5" fillId="0" borderId="0"/>
    <xf numFmtId="39" fontId="5" fillId="0" borderId="0"/>
    <xf numFmtId="39" fontId="5" fillId="0" borderId="0"/>
    <xf numFmtId="44" fontId="1" fillId="0" borderId="0" applyFont="0" applyFill="0" applyBorder="0" applyAlignment="0" applyProtection="0"/>
    <xf numFmtId="0" fontId="1" fillId="0" borderId="0"/>
    <xf numFmtId="40" fontId="9" fillId="0" borderId="0"/>
    <xf numFmtId="0" fontId="55" fillId="0" borderId="25" applyNumberFormat="0" applyFill="0" applyAlignment="0" applyProtection="0"/>
    <xf numFmtId="0" fontId="33" fillId="0" borderId="25" applyNumberFormat="0" applyFill="0" applyAlignment="0" applyProtection="0"/>
    <xf numFmtId="0" fontId="28" fillId="0" borderId="12" applyNumberFormat="0" applyFill="0" applyAlignment="0" applyProtection="0"/>
    <xf numFmtId="0" fontId="55" fillId="0" borderId="25" applyNumberFormat="0" applyFill="0" applyAlignment="0" applyProtection="0"/>
    <xf numFmtId="0" fontId="33" fillId="0" borderId="25" applyNumberFormat="0" applyFill="0" applyAlignment="0" applyProtection="0"/>
    <xf numFmtId="0" fontId="28" fillId="0" borderId="12" applyNumberFormat="0" applyFill="0" applyAlignment="0" applyProtection="0"/>
    <xf numFmtId="0" fontId="9" fillId="0" borderId="0"/>
    <xf numFmtId="39" fontId="5" fillId="0" borderId="0"/>
    <xf numFmtId="39" fontId="5" fillId="0" borderId="0"/>
    <xf numFmtId="0" fontId="1" fillId="0" borderId="0"/>
    <xf numFmtId="44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39" fontId="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5" fillId="0" borderId="0"/>
    <xf numFmtId="39" fontId="5" fillId="0" borderId="0"/>
    <xf numFmtId="0" fontId="1" fillId="0" borderId="0"/>
    <xf numFmtId="9" fontId="5" fillId="0" borderId="0" applyFont="0" applyFill="0" applyBorder="0" applyAlignment="0" applyProtection="0"/>
    <xf numFmtId="39" fontId="5" fillId="0" borderId="0"/>
    <xf numFmtId="39" fontId="5" fillId="0" borderId="0"/>
    <xf numFmtId="39" fontId="5" fillId="0" borderId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39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39" fontId="5" fillId="0" borderId="0"/>
    <xf numFmtId="44" fontId="10" fillId="0" borderId="0" applyFont="0" applyFill="0" applyBorder="0" applyAlignment="0" applyProtection="0"/>
    <xf numFmtId="39" fontId="5" fillId="0" borderId="0"/>
    <xf numFmtId="39" fontId="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2" borderId="7" applyNumberFormat="0" applyAlignment="0" applyProtection="0"/>
    <xf numFmtId="0" fontId="27" fillId="9" borderId="7" applyNumberFormat="0" applyAlignment="0" applyProtection="0"/>
    <xf numFmtId="0" fontId="5" fillId="25" borderId="13" applyNumberFormat="0" applyFont="0" applyAlignment="0" applyProtection="0"/>
    <xf numFmtId="0" fontId="30" fillId="22" borderId="14" applyNumberFormat="0" applyAlignment="0" applyProtection="0"/>
    <xf numFmtId="9" fontId="5" fillId="0" borderId="0" applyFont="0" applyFill="0" applyBorder="0" applyAlignment="0" applyProtection="0"/>
    <xf numFmtId="0" fontId="32" fillId="0" borderId="15" applyNumberFormat="0" applyFill="0" applyAlignment="0" applyProtection="0"/>
    <xf numFmtId="0" fontId="1" fillId="0" borderId="0"/>
    <xf numFmtId="0" fontId="42" fillId="28" borderId="7" applyNumberFormat="0" applyAlignment="0" applyProtection="0"/>
    <xf numFmtId="0" fontId="20" fillId="22" borderId="7" applyNumberFormat="0" applyAlignment="0" applyProtection="0"/>
    <xf numFmtId="0" fontId="27" fillId="24" borderId="7" applyNumberFormat="0" applyAlignment="0" applyProtection="0"/>
    <xf numFmtId="0" fontId="27" fillId="9" borderId="7" applyNumberFormat="0" applyAlignment="0" applyProtection="0"/>
    <xf numFmtId="0" fontId="1" fillId="0" borderId="0"/>
    <xf numFmtId="0" fontId="5" fillId="25" borderId="13" applyNumberFormat="0" applyFont="0" applyAlignment="0" applyProtection="0"/>
    <xf numFmtId="0" fontId="9" fillId="25" borderId="13" applyNumberFormat="0" applyFont="0" applyAlignment="0" applyProtection="0"/>
    <xf numFmtId="0" fontId="58" fillId="25" borderId="13" applyNumberFormat="0" applyFont="0" applyAlignment="0" applyProtection="0"/>
    <xf numFmtId="0" fontId="16" fillId="25" borderId="13" applyNumberFormat="0" applyFont="0" applyAlignment="0" applyProtection="0"/>
    <xf numFmtId="0" fontId="30" fillId="28" borderId="14" applyNumberFormat="0" applyAlignment="0" applyProtection="0"/>
    <xf numFmtId="0" fontId="30" fillId="22" borderId="14" applyNumberFormat="0" applyAlignment="0" applyProtection="0"/>
    <xf numFmtId="0" fontId="32" fillId="0" borderId="26" applyNumberFormat="0" applyFill="0" applyAlignment="0" applyProtection="0"/>
    <xf numFmtId="0" fontId="32" fillId="0" borderId="15" applyNumberFormat="0" applyFill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28" borderId="7" applyNumberFormat="0" applyAlignment="0" applyProtection="0"/>
    <xf numFmtId="0" fontId="27" fillId="9" borderId="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27" fillId="24" borderId="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8" fillId="25" borderId="13" applyNumberFormat="0" applyFont="0" applyAlignment="0" applyProtection="0"/>
    <xf numFmtId="0" fontId="20" fillId="22" borderId="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4" fillId="24" borderId="7" applyNumberFormat="0" applyAlignment="0" applyProtection="0"/>
    <xf numFmtId="0" fontId="16" fillId="25" borderId="1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25" borderId="13" applyNumberFormat="0" applyFont="0" applyAlignment="0" applyProtection="0"/>
    <xf numFmtId="0" fontId="5" fillId="25" borderId="13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28" borderId="7" applyNumberFormat="0" applyAlignment="0" applyProtection="0"/>
    <xf numFmtId="0" fontId="27" fillId="9" borderId="7" applyNumberFormat="0" applyAlignment="0" applyProtection="0"/>
    <xf numFmtId="0" fontId="5" fillId="25" borderId="13" applyNumberFormat="0" applyFont="0" applyAlignment="0" applyProtection="0"/>
    <xf numFmtId="0" fontId="20" fillId="22" borderId="7" applyNumberFormat="0" applyAlignment="0" applyProtection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5" fillId="0" borderId="0" applyFont="0" applyFill="0" applyBorder="0" applyAlignment="0" applyProtection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39" fontId="5" fillId="0" borderId="0"/>
    <xf numFmtId="39" fontId="5" fillId="0" borderId="0"/>
    <xf numFmtId="39" fontId="5" fillId="0" borderId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39" fontId="5" fillId="0" borderId="0"/>
    <xf numFmtId="0" fontId="1" fillId="0" borderId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9" fontId="5" fillId="0" borderId="0"/>
    <xf numFmtId="39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9" fontId="5" fillId="0" borderId="0"/>
    <xf numFmtId="39" fontId="5" fillId="0" borderId="0"/>
    <xf numFmtId="39" fontId="5" fillId="0" borderId="0"/>
    <xf numFmtId="39" fontId="5" fillId="0" borderId="0"/>
    <xf numFmtId="9" fontId="5" fillId="0" borderId="0" applyFont="0" applyFill="0" applyBorder="0" applyAlignment="0" applyProtection="0"/>
    <xf numFmtId="39" fontId="5" fillId="0" borderId="0"/>
    <xf numFmtId="9" fontId="5" fillId="0" borderId="0" applyFont="0" applyFill="0" applyBorder="0" applyAlignment="0" applyProtection="0"/>
    <xf numFmtId="39" fontId="5" fillId="0" borderId="0"/>
  </cellStyleXfs>
  <cellXfs count="70">
    <xf numFmtId="39" fontId="0" fillId="0" borderId="0" xfId="0"/>
    <xf numFmtId="39" fontId="6" fillId="0" borderId="0" xfId="0" applyFont="1" applyAlignment="1">
      <alignment horizontal="centerContinuous"/>
    </xf>
    <xf numFmtId="39" fontId="0" fillId="0" borderId="0" xfId="0" applyAlignment="1">
      <alignment horizontal="centerContinuous"/>
    </xf>
    <xf numFmtId="39" fontId="6" fillId="0" borderId="0" xfId="0" applyFont="1"/>
    <xf numFmtId="44" fontId="0" fillId="0" borderId="0" xfId="0" applyNumberFormat="1"/>
    <xf numFmtId="44" fontId="0" fillId="0" borderId="4" xfId="0" applyNumberFormat="1" applyBorder="1"/>
    <xf numFmtId="39" fontId="0" fillId="0" borderId="3" xfId="0" applyBorder="1"/>
    <xf numFmtId="39" fontId="0" fillId="0" borderId="5" xfId="0" applyBorder="1"/>
    <xf numFmtId="39" fontId="0" fillId="0" borderId="6" xfId="0" applyBorder="1"/>
    <xf numFmtId="43" fontId="0" fillId="0" borderId="0" xfId="1" applyFont="1" applyProtection="1"/>
    <xf numFmtId="39" fontId="7" fillId="0" borderId="0" xfId="0" applyFont="1"/>
    <xf numFmtId="39" fontId="0" fillId="0" borderId="0" xfId="0" applyAlignment="1">
      <alignment shrinkToFit="1"/>
    </xf>
    <xf numFmtId="39" fontId="5" fillId="0" borderId="0" xfId="0" applyFont="1"/>
    <xf numFmtId="39" fontId="5" fillId="0" borderId="3" xfId="0" applyFont="1" applyBorder="1"/>
    <xf numFmtId="39" fontId="8" fillId="0" borderId="0" xfId="0" applyFont="1"/>
    <xf numFmtId="0" fontId="5" fillId="0" borderId="0" xfId="22" applyAlignment="1">
      <alignment horizontal="left" indent="1"/>
    </xf>
    <xf numFmtId="39" fontId="5" fillId="0" borderId="0" xfId="0" applyFont="1" applyAlignment="1">
      <alignment horizontal="left" indent="1"/>
    </xf>
    <xf numFmtId="0" fontId="5" fillId="0" borderId="0" xfId="22" applyAlignment="1">
      <alignment horizontal="left" indent="2"/>
    </xf>
    <xf numFmtId="39" fontId="8" fillId="0" borderId="0" xfId="0" applyFont="1" applyAlignment="1">
      <alignment horizontal="left" indent="1"/>
    </xf>
    <xf numFmtId="49" fontId="6" fillId="0" borderId="0" xfId="0" applyNumberFormat="1" applyFont="1" applyAlignment="1">
      <alignment horizontal="centerContinuous"/>
    </xf>
    <xf numFmtId="49" fontId="5" fillId="0" borderId="0" xfId="0" applyNumberFormat="1" applyFont="1"/>
    <xf numFmtId="44" fontId="5" fillId="0" borderId="0" xfId="0" applyNumberFormat="1" applyFont="1"/>
    <xf numFmtId="39" fontId="5" fillId="0" borderId="5" xfId="0" applyFont="1" applyBorder="1"/>
    <xf numFmtId="44" fontId="5" fillId="0" borderId="4" xfId="0" applyNumberFormat="1" applyFont="1" applyBorder="1"/>
    <xf numFmtId="39" fontId="6" fillId="0" borderId="0" xfId="0" applyFont="1" applyAlignment="1">
      <alignment horizontal="center"/>
    </xf>
    <xf numFmtId="39" fontId="5" fillId="0" borderId="1" xfId="0" applyFont="1" applyBorder="1" applyAlignment="1">
      <alignment horizontal="center"/>
    </xf>
    <xf numFmtId="39" fontId="5" fillId="0" borderId="0" xfId="0" applyFont="1" applyAlignment="1">
      <alignment horizontal="center"/>
    </xf>
    <xf numFmtId="43" fontId="0" fillId="0" borderId="0" xfId="1" applyFont="1" applyFill="1" applyProtection="1"/>
    <xf numFmtId="39" fontId="34" fillId="0" borderId="0" xfId="0" quotePrefix="1" applyFont="1" applyAlignment="1">
      <alignment horizontal="centerContinuous"/>
    </xf>
    <xf numFmtId="39" fontId="5" fillId="0" borderId="0" xfId="0" applyFont="1" applyAlignment="1">
      <alignment horizontal="centerContinuous"/>
    </xf>
    <xf numFmtId="39" fontId="5" fillId="2" borderId="0" xfId="0" applyFont="1" applyFill="1"/>
    <xf numFmtId="39" fontId="5" fillId="0" borderId="1" xfId="0" applyFont="1" applyBorder="1"/>
    <xf numFmtId="39" fontId="5" fillId="0" borderId="2" xfId="0" applyFont="1" applyBorder="1"/>
    <xf numFmtId="39" fontId="5" fillId="0" borderId="4" xfId="0" applyFont="1" applyBorder="1"/>
    <xf numFmtId="43" fontId="0" fillId="0" borderId="5" xfId="1" applyFont="1" applyBorder="1" applyProtection="1"/>
    <xf numFmtId="39" fontId="8" fillId="0" borderId="5" xfId="0" applyFont="1" applyBorder="1"/>
    <xf numFmtId="39" fontId="0" fillId="0" borderId="19" xfId="0" applyBorder="1"/>
    <xf numFmtId="44" fontId="0" fillId="0" borderId="0" xfId="2" applyFont="1" applyFill="1" applyProtection="1"/>
    <xf numFmtId="39" fontId="5" fillId="0" borderId="20" xfId="0" applyFont="1" applyBorder="1"/>
    <xf numFmtId="43" fontId="0" fillId="0" borderId="0" xfId="1" applyFont="1" applyFill="1" applyBorder="1" applyProtection="1"/>
    <xf numFmtId="43" fontId="0" fillId="0" borderId="5" xfId="1" applyFont="1" applyFill="1" applyBorder="1" applyProtection="1"/>
    <xf numFmtId="43" fontId="8" fillId="0" borderId="0" xfId="1" applyFont="1" applyFill="1" applyProtection="1"/>
    <xf numFmtId="43" fontId="8" fillId="0" borderId="0" xfId="1" applyFont="1" applyFill="1" applyBorder="1" applyProtection="1"/>
    <xf numFmtId="43" fontId="8" fillId="0" borderId="5" xfId="1" applyFont="1" applyFill="1" applyBorder="1" applyProtection="1"/>
    <xf numFmtId="39" fontId="5" fillId="0" borderId="16" xfId="0" applyFont="1" applyBorder="1" applyAlignment="1">
      <alignment horizontal="center"/>
    </xf>
    <xf numFmtId="39" fontId="5" fillId="0" borderId="17" xfId="0" applyFont="1" applyBorder="1" applyAlignment="1">
      <alignment horizontal="center"/>
    </xf>
    <xf numFmtId="39" fontId="6" fillId="0" borderId="17" xfId="0" applyFont="1" applyBorder="1" applyAlignment="1">
      <alignment horizontal="center"/>
    </xf>
    <xf numFmtId="39" fontId="5" fillId="0" borderId="17" xfId="0" applyFont="1" applyBorder="1"/>
    <xf numFmtId="0" fontId="5" fillId="0" borderId="0" xfId="170" applyNumberFormat="1" applyAlignment="1">
      <alignment horizontal="left" indent="1"/>
    </xf>
    <xf numFmtId="39" fontId="5" fillId="0" borderId="0" xfId="170"/>
    <xf numFmtId="44" fontId="8" fillId="0" borderId="0" xfId="0" applyNumberFormat="1" applyFont="1"/>
    <xf numFmtId="43" fontId="5" fillId="0" borderId="0" xfId="1" applyFont="1" applyFill="1" applyBorder="1"/>
    <xf numFmtId="43" fontId="5" fillId="0" borderId="0" xfId="1" applyFont="1" applyFill="1" applyBorder="1" applyProtection="1"/>
    <xf numFmtId="39" fontId="65" fillId="0" borderId="17" xfId="0" applyFont="1" applyBorder="1"/>
    <xf numFmtId="39" fontId="65" fillId="0" borderId="3" xfId="0" applyFont="1" applyBorder="1"/>
    <xf numFmtId="39" fontId="65" fillId="0" borderId="18" xfId="0" applyFont="1" applyBorder="1"/>
    <xf numFmtId="39" fontId="65" fillId="0" borderId="2" xfId="0" applyFont="1" applyBorder="1"/>
    <xf numFmtId="39" fontId="65" fillId="0" borderId="0" xfId="0" applyFont="1"/>
    <xf numFmtId="39" fontId="65" fillId="0" borderId="4" xfId="0" applyFont="1" applyBorder="1"/>
    <xf numFmtId="39" fontId="5" fillId="0" borderId="27" xfId="0" applyFont="1" applyBorder="1"/>
    <xf numFmtId="39" fontId="66" fillId="0" borderId="17" xfId="0" applyFont="1" applyBorder="1"/>
    <xf numFmtId="39" fontId="66" fillId="30" borderId="17" xfId="0" applyFont="1" applyFill="1" applyBorder="1"/>
    <xf numFmtId="39" fontId="66" fillId="0" borderId="2" xfId="0" applyFont="1" applyBorder="1"/>
    <xf numFmtId="39" fontId="66" fillId="0" borderId="3" xfId="0" applyFont="1" applyBorder="1"/>
    <xf numFmtId="39" fontId="66" fillId="0" borderId="0" xfId="0" applyFont="1"/>
    <xf numFmtId="39" fontId="66" fillId="30" borderId="0" xfId="0" applyFont="1" applyFill="1"/>
    <xf numFmtId="165" fontId="0" fillId="0" borderId="0" xfId="1" applyNumberFormat="1" applyFont="1" applyProtection="1"/>
    <xf numFmtId="44" fontId="0" fillId="0" borderId="0" xfId="2" applyFont="1"/>
    <xf numFmtId="43" fontId="0" fillId="0" borderId="0" xfId="1" applyFont="1"/>
    <xf numFmtId="43" fontId="0" fillId="0" borderId="0" xfId="2" applyNumberFormat="1" applyFont="1"/>
  </cellXfs>
  <cellStyles count="863">
    <cellStyle name="20% - Accent1 2" xfId="42" xr:uid="{00000000-0005-0000-0000-000000000000}"/>
    <cellStyle name="20% - Accent1 2 2" xfId="173" xr:uid="{D70EB6F6-8FBB-4A93-897F-F1E605D0E354}"/>
    <cellStyle name="20% - Accent1 3" xfId="174" xr:uid="{598DFB04-6564-44EA-8342-EAF086A27500}"/>
    <cellStyle name="20% - Accent1 4" xfId="175" xr:uid="{7F82AD51-AE34-4DD4-A7D1-BE5DA31529CD}"/>
    <cellStyle name="20% - Accent2 2" xfId="116" xr:uid="{00000000-0005-0000-0000-000001000000}"/>
    <cellStyle name="20% - Accent2 2 2" xfId="176" xr:uid="{F1EA6875-9104-4835-B023-C15C61B8D320}"/>
    <cellStyle name="20% - Accent2 3" xfId="177" xr:uid="{23B89DA4-4FF6-445E-BA98-DF7AEF8C3FAF}"/>
    <cellStyle name="20% - Accent2 4" xfId="178" xr:uid="{732F6DEA-0A15-4B4F-A7B9-E09F2A629989}"/>
    <cellStyle name="20% - Accent3 2" xfId="132" xr:uid="{00000000-0005-0000-0000-000002000000}"/>
    <cellStyle name="20% - Accent3 2 2" xfId="179" xr:uid="{B3EA23CB-CB4F-4BC6-8CF7-1F85DA8146A2}"/>
    <cellStyle name="20% - Accent3 3" xfId="180" xr:uid="{BF73F22E-77F6-447E-8ED3-56475ECF53CD}"/>
    <cellStyle name="20% - Accent3 4" xfId="181" xr:uid="{84E82A50-B7D9-4800-B7F1-A33A30045AE1}"/>
    <cellStyle name="20% - Accent4 2" xfId="115" xr:uid="{00000000-0005-0000-0000-000003000000}"/>
    <cellStyle name="20% - Accent4 2 2" xfId="182" xr:uid="{8C1A6163-CC4C-462F-82FC-AA6624AAFC75}"/>
    <cellStyle name="20% - Accent4 3" xfId="183" xr:uid="{7A5118F2-CA6E-469F-B7B5-C002C712B1A9}"/>
    <cellStyle name="20% - Accent4 4" xfId="184" xr:uid="{420D44A6-80AA-4CC1-8E91-6BB6F27515EF}"/>
    <cellStyle name="20% - Accent5 2" xfId="45" xr:uid="{00000000-0005-0000-0000-000004000000}"/>
    <cellStyle name="20% - Accent5 2 2" xfId="185" xr:uid="{4176CA79-C709-4759-BE3B-29829F774A9C}"/>
    <cellStyle name="20% - Accent5 3" xfId="186" xr:uid="{AF852552-253D-4E15-9488-9A0BC0E01712}"/>
    <cellStyle name="20% - Accent6 2" xfId="124" xr:uid="{00000000-0005-0000-0000-000005000000}"/>
    <cellStyle name="20% - Accent6 2 2" xfId="187" xr:uid="{6A4D3CDF-2967-4417-8FF5-DA798A1923AD}"/>
    <cellStyle name="20% - Accent6 3" xfId="188" xr:uid="{E7513A59-998A-48C3-9AC4-2653D0342067}"/>
    <cellStyle name="20% - Accent6 4" xfId="189" xr:uid="{DF366B40-9AD3-44A7-9C18-A14CBC960671}"/>
    <cellStyle name="40% - Accent1 2" xfId="122" xr:uid="{00000000-0005-0000-0000-000006000000}"/>
    <cellStyle name="40% - Accent1 2 2" xfId="190" xr:uid="{BCE8CCC7-1772-49A0-B3DC-EEC84FBA24AA}"/>
    <cellStyle name="40% - Accent1 3" xfId="191" xr:uid="{9C64B3B3-BEBA-4324-9965-CE984E472F7C}"/>
    <cellStyle name="40% - Accent1 4" xfId="192" xr:uid="{17C3D840-5FF5-459A-90F3-5583A4206E1E}"/>
    <cellStyle name="40% - Accent2 2" xfId="126" xr:uid="{00000000-0005-0000-0000-000007000000}"/>
    <cellStyle name="40% - Accent2 2 2" xfId="193" xr:uid="{1DFCE69D-6F1D-42DB-BAC1-BAAAC3507AD6}"/>
    <cellStyle name="40% - Accent2 3" xfId="194" xr:uid="{2E24219E-87D0-4A4F-87A2-4EAFDE3B7280}"/>
    <cellStyle name="40% - Accent3 2" xfId="121" xr:uid="{00000000-0005-0000-0000-000008000000}"/>
    <cellStyle name="40% - Accent3 2 2" xfId="195" xr:uid="{B21C220C-64BC-4AF8-AE65-C80AE1744E14}"/>
    <cellStyle name="40% - Accent3 3" xfId="196" xr:uid="{8A225904-5B2D-4998-8E47-A657D08042EA}"/>
    <cellStyle name="40% - Accent3 4" xfId="197" xr:uid="{2E788F37-1725-410B-BB24-FDBC246EDAEA}"/>
    <cellStyle name="40% - Accent4 2" xfId="120" xr:uid="{00000000-0005-0000-0000-000009000000}"/>
    <cellStyle name="40% - Accent4 2 2" xfId="198" xr:uid="{2EADCF25-C9B8-438F-BA55-BB573D2C0E14}"/>
    <cellStyle name="40% - Accent4 3" xfId="199" xr:uid="{EBB8AA6D-C61E-4DF2-8DEA-5DFAF2B10F49}"/>
    <cellStyle name="40% - Accent4 4" xfId="200" xr:uid="{DDE89CBA-F2D0-43FB-B5E3-44B1EF172073}"/>
    <cellStyle name="40% - Accent5 2" xfId="127" xr:uid="{00000000-0005-0000-0000-00000A000000}"/>
    <cellStyle name="40% - Accent5 2 2" xfId="201" xr:uid="{3F7398B1-25A0-4EF1-9064-2C0AFD671165}"/>
    <cellStyle name="40% - Accent5 3" xfId="202" xr:uid="{D656FE9B-D687-405A-8E40-9387AE4FB5DD}"/>
    <cellStyle name="40% - Accent5 4" xfId="203" xr:uid="{AF34A9CC-45CE-4532-B72A-45B20E01460B}"/>
    <cellStyle name="40% - Accent6 2" xfId="130" xr:uid="{00000000-0005-0000-0000-00000B000000}"/>
    <cellStyle name="40% - Accent6 2 2" xfId="204" xr:uid="{255D773F-ADF6-439C-AA79-118EA8923971}"/>
    <cellStyle name="40% - Accent6 3" xfId="205" xr:uid="{24A61A38-2F5B-4A4D-A985-A88648367793}"/>
    <cellStyle name="40% - Accent6 4" xfId="206" xr:uid="{A3DD6DD1-44A1-44F5-B053-88B7AFE0BD38}"/>
    <cellStyle name="60% - Accent1 2" xfId="114" xr:uid="{00000000-0005-0000-0000-00000C000000}"/>
    <cellStyle name="60% - Accent1 2 2" xfId="207" xr:uid="{2B1962C2-FDAD-42C8-815C-4B7494994D87}"/>
    <cellStyle name="60% - Accent1 3" xfId="208" xr:uid="{E690C220-BEE5-4406-A2F2-730CD8675C9C}"/>
    <cellStyle name="60% - Accent1 4" xfId="209" xr:uid="{03DE91D4-CA31-462F-A5ED-0F1FA43E74E6}"/>
    <cellStyle name="60% - Accent2 2" xfId="113" xr:uid="{00000000-0005-0000-0000-00000D000000}"/>
    <cellStyle name="60% - Accent2 2 2" xfId="210" xr:uid="{CD870B0D-82C7-4395-BD56-18CB21AAE2DB}"/>
    <cellStyle name="60% - Accent2 3" xfId="211" xr:uid="{3E1AE7AD-E11E-4B8D-AB79-9C39EE65492D}"/>
    <cellStyle name="60% - Accent2 4" xfId="212" xr:uid="{B426ADD0-7E43-4D3E-B10D-12C24148C7A8}"/>
    <cellStyle name="60% - Accent3 2" xfId="83" xr:uid="{00000000-0005-0000-0000-00000E000000}"/>
    <cellStyle name="60% - Accent3 2 2" xfId="213" xr:uid="{42C32615-8941-4399-AA68-9D0718611EC0}"/>
    <cellStyle name="60% - Accent3 3" xfId="214" xr:uid="{22F7E5E2-D740-438E-AF4C-E61F9765222B}"/>
    <cellStyle name="60% - Accent3 4" xfId="215" xr:uid="{6DDD9D7B-611E-48EA-8BD8-C1582BBF79C1}"/>
    <cellStyle name="60% - Accent4 2" xfId="109" xr:uid="{00000000-0005-0000-0000-00000F000000}"/>
    <cellStyle name="60% - Accent4 2 2" xfId="216" xr:uid="{7465CBE8-70F7-4655-8028-3A89C4E3EDA3}"/>
    <cellStyle name="60% - Accent4 3" xfId="217" xr:uid="{03A82260-FEDC-4A94-97D3-E0879A210B15}"/>
    <cellStyle name="60% - Accent4 4" xfId="218" xr:uid="{0435FA91-0E83-435F-B12B-CADF24672D96}"/>
    <cellStyle name="60% - Accent5 2" xfId="79" xr:uid="{00000000-0005-0000-0000-000010000000}"/>
    <cellStyle name="60% - Accent5 2 2" xfId="219" xr:uid="{C89B6F72-3E1C-471D-86E5-AB6F31938794}"/>
    <cellStyle name="60% - Accent5 3" xfId="220" xr:uid="{C004D2AC-0689-48BE-AC1C-69114D67E398}"/>
    <cellStyle name="60% - Accent5 4" xfId="221" xr:uid="{E5684BAB-37B2-4A2E-8EC8-8D9592486487}"/>
    <cellStyle name="60% - Accent6 2" xfId="119" xr:uid="{00000000-0005-0000-0000-000011000000}"/>
    <cellStyle name="60% - Accent6 2 2" xfId="222" xr:uid="{B00E751A-0BDB-475B-8110-1746A866E45D}"/>
    <cellStyle name="60% - Accent6 3" xfId="223" xr:uid="{1928BF40-3037-4230-8CDA-53203DF6F61D}"/>
    <cellStyle name="60% - Accent6 4" xfId="224" xr:uid="{B885C6BB-154F-4472-B64E-6A9E4D40FED2}"/>
    <cellStyle name="Accent1 2" xfId="125" xr:uid="{00000000-0005-0000-0000-000012000000}"/>
    <cellStyle name="Accent1 2 2" xfId="225" xr:uid="{5A91CAFA-F890-4B3C-8FD6-E29885760689}"/>
    <cellStyle name="Accent1 3" xfId="226" xr:uid="{73389E6B-A2FD-403D-973A-CF4AEA14400E}"/>
    <cellStyle name="Accent1 4" xfId="227" xr:uid="{EB4D2B4B-1FDF-4188-B807-7F5B8059763D}"/>
    <cellStyle name="Accent2 2" xfId="129" xr:uid="{00000000-0005-0000-0000-000013000000}"/>
    <cellStyle name="Accent2 2 2" xfId="228" xr:uid="{CA05E265-31D1-4F77-A1B8-90956C60F98E}"/>
    <cellStyle name="Accent2 3" xfId="229" xr:uid="{ED207B47-2BDF-49C1-815D-26C898B89149}"/>
    <cellStyle name="Accent2 4" xfId="230" xr:uid="{C4211CA6-D71E-4FAD-B877-8123B80812A4}"/>
    <cellStyle name="Accent3 2" xfId="110" xr:uid="{00000000-0005-0000-0000-000014000000}"/>
    <cellStyle name="Accent3 2 2" xfId="231" xr:uid="{C73BA8D6-2928-4540-9DBC-52F0E82E46A9}"/>
    <cellStyle name="Accent3 3" xfId="232" xr:uid="{44D7B40B-EC5C-426B-B331-86BFFFFDA7B2}"/>
    <cellStyle name="Accent3 4" xfId="233" xr:uid="{913172AB-F30C-4D31-B0CB-14059BCC9F46}"/>
    <cellStyle name="Accent4 2" xfId="118" xr:uid="{00000000-0005-0000-0000-000015000000}"/>
    <cellStyle name="Accent4 2 2" xfId="234" xr:uid="{37389745-1B63-42F2-A11A-D669E498A6F2}"/>
    <cellStyle name="Accent4 3" xfId="235" xr:uid="{00E55367-0708-4D16-92B2-82ADD64984B9}"/>
    <cellStyle name="Accent4 4" xfId="236" xr:uid="{CE324FFC-E41D-4706-985E-6D1A6F57C23A}"/>
    <cellStyle name="Accent5 2" xfId="123" xr:uid="{00000000-0005-0000-0000-000016000000}"/>
    <cellStyle name="Accent5 2 2" xfId="237" xr:uid="{7C0D8710-EB95-4107-9D71-52F31C3889AE}"/>
    <cellStyle name="Accent5 3" xfId="238" xr:uid="{0BFE5D39-C904-4E22-A147-976DB599D9DE}"/>
    <cellStyle name="Accent6 2" xfId="128" xr:uid="{00000000-0005-0000-0000-000017000000}"/>
    <cellStyle name="Accent6 2 2" xfId="239" xr:uid="{FE5C1256-9536-4A37-8508-A8CA49D6703E}"/>
    <cellStyle name="Accent6 3" xfId="240" xr:uid="{EEC42F88-35CC-4BC1-B503-AD20B582BA49}"/>
    <cellStyle name="Accent6 4" xfId="241" xr:uid="{13B1E65F-74B3-4DFF-99FA-8CF0F0ACB551}"/>
    <cellStyle name="Acctg_DollarSign" xfId="242" xr:uid="{BABB02D9-E58E-458C-83F3-5AA8F9E5E68E}"/>
    <cellStyle name="Bad 2" xfId="51" xr:uid="{00000000-0005-0000-0000-000018000000}"/>
    <cellStyle name="Bad 2 2" xfId="243" xr:uid="{8E3848D8-A697-4FF0-99AE-06C44EA26C33}"/>
    <cellStyle name="Bad 3" xfId="244" xr:uid="{35AE0968-5FEF-4D38-B8E2-1AB73C00F16C}"/>
    <cellStyle name="Bad 4" xfId="245" xr:uid="{3AE716EA-FAE7-4162-B550-00D7E0746811}"/>
    <cellStyle name="Calculation 2" xfId="133" xr:uid="{00000000-0005-0000-0000-000019000000}"/>
    <cellStyle name="Calculation 2 2" xfId="246" xr:uid="{30B57D6F-A4E3-49DA-8D9E-87099F4D34F7}"/>
    <cellStyle name="Calculation 2 3" xfId="651" xr:uid="{D889C211-959F-45D1-9F16-7FDA521F7C61}"/>
    <cellStyle name="Calculation 3" xfId="247" xr:uid="{D05D5DE8-E2AF-4191-ABD9-F88971201689}"/>
    <cellStyle name="Calculation 3 2" xfId="597" xr:uid="{900882E5-9ED8-4EDD-98B4-40ABB6295BB2}"/>
    <cellStyle name="Calculation 3 3" xfId="692" xr:uid="{1379F0C9-B52A-4CF7-83AD-90A48390D982}"/>
    <cellStyle name="Calculation 4" xfId="248" xr:uid="{F29B52DE-15B0-45AD-BE6D-B4DC2CB04495}"/>
    <cellStyle name="Calculation 4 2" xfId="598" xr:uid="{6A6C455F-5C78-4C10-A2E3-F95A19D94C35}"/>
    <cellStyle name="Calculation 4 3" xfId="666" xr:uid="{51B6694D-9FCC-49BB-A38E-ADEE6AEE1570}"/>
    <cellStyle name="Calculation 5" xfId="590" xr:uid="{9C06475B-61BF-4676-A988-81B7D94D4142}"/>
    <cellStyle name="Calculation 6" xfId="695" xr:uid="{A4601D65-DB98-4795-B128-62711D5DF123}"/>
    <cellStyle name="Check Cell 2" xfId="107" xr:uid="{00000000-0005-0000-0000-00001A000000}"/>
    <cellStyle name="Check Cell 2 2" xfId="249" xr:uid="{C5B9C9AF-23E5-4009-B96E-4CDBB66430E9}"/>
    <cellStyle name="Check Cell 3" xfId="250" xr:uid="{7BB0CBA4-3C92-4D6D-834B-C17C0E9C416D}"/>
    <cellStyle name="Comma" xfId="1" builtinId="3"/>
    <cellStyle name="Comma 2" xfId="10" xr:uid="{00000000-0005-0000-0000-00001C000000}"/>
    <cellStyle name="Comma 2 2" xfId="18" xr:uid="{00000000-0005-0000-0000-00001D000000}"/>
    <cellStyle name="Comma 2 2 2" xfId="48" xr:uid="{00000000-0005-0000-0000-00001E000000}"/>
    <cellStyle name="Comma 2 3" xfId="44" xr:uid="{00000000-0005-0000-0000-00001F000000}"/>
    <cellStyle name="Comma 2 4" xfId="251" xr:uid="{E9CBEFE5-FAD3-42A1-AFB0-25A6E1E3C2AC}"/>
    <cellStyle name="Comma 3" xfId="15" xr:uid="{00000000-0005-0000-0000-000020000000}"/>
    <cellStyle name="Comma 3 2" xfId="23" xr:uid="{00000000-0005-0000-0000-000021000000}"/>
    <cellStyle name="Comma 3 2 2" xfId="66" xr:uid="{00000000-0005-0000-0000-000022000000}"/>
    <cellStyle name="Comma 3 3" xfId="58" xr:uid="{00000000-0005-0000-0000-000023000000}"/>
    <cellStyle name="Comma 3 3 2" xfId="423" xr:uid="{5775B30E-6EB2-4C89-A025-DDC5C9FC3F7C}"/>
    <cellStyle name="Comma 3 3 3" xfId="360" xr:uid="{B6E45817-E7AE-461E-B213-844C67DCA52D}"/>
    <cellStyle name="Comma 3 4" xfId="252" xr:uid="{B4B355C1-56B1-428F-9DD9-04DDF7BC1906}"/>
    <cellStyle name="Comma 3 4 2" xfId="414" xr:uid="{68038910-4510-4916-A852-45E215D006CF}"/>
    <cellStyle name="Comma 4" xfId="9" xr:uid="{00000000-0005-0000-0000-000024000000}"/>
    <cellStyle name="Comma 4 2" xfId="74" xr:uid="{00000000-0005-0000-0000-000025000000}"/>
    <cellStyle name="Comma 4 2 2" xfId="378" xr:uid="{35649489-FAD4-4F49-9B6F-C0AAC1A9EA67}"/>
    <cellStyle name="Comma 4 3" xfId="253" xr:uid="{7BA5026A-F64D-4DCF-B9C9-69252000E35A}"/>
    <cellStyle name="Comma 4 3 2" xfId="422" xr:uid="{D7A5B914-E8EA-4F83-B2C3-2FA5215B5E42}"/>
    <cellStyle name="Comma 4 4" xfId="415" xr:uid="{FD5A26BB-8A3D-4726-9336-105753DB14D8}"/>
    <cellStyle name="Comma 5" xfId="3" xr:uid="{00000000-0005-0000-0000-000026000000}"/>
    <cellStyle name="Comma 5 2" xfId="104" xr:uid="{00000000-0005-0000-0000-000027000000}"/>
    <cellStyle name="Comma 5 2 2" xfId="152" xr:uid="{00000000-0005-0000-0000-000028000000}"/>
    <cellStyle name="Comma 5 2 2 2" xfId="506" xr:uid="{C2EB609F-DDFA-4538-9499-85D14635E0EE}"/>
    <cellStyle name="Comma 5 2 3" xfId="349" xr:uid="{74EEE3A0-C471-42A7-9638-9D8954D74831}"/>
    <cellStyle name="Comma 5 2 3 2" xfId="373" xr:uid="{865868CC-3DBC-405C-B1E1-E9D9AD29D024}"/>
    <cellStyle name="Comma 5 3" xfId="140" xr:uid="{00000000-0005-0000-0000-000029000000}"/>
    <cellStyle name="Comma 5 4" xfId="254" xr:uid="{7DDE7AED-1ECD-4962-A014-6B0650F10102}"/>
    <cellStyle name="Comma 6" xfId="354" xr:uid="{DCB887CA-288F-4D89-8319-18A0A487E486}"/>
    <cellStyle name="Comma 6 2" xfId="508" xr:uid="{08712248-736F-41D9-9B1E-5880521E7BFF}"/>
    <cellStyle name="Comma 6 2 2" xfId="521" xr:uid="{AA78DC3C-DFF9-4CF3-9EDF-5BDDB420795F}"/>
    <cellStyle name="Comma 6 2 2 2" xfId="625" xr:uid="{F377721B-9FAC-4047-9D3E-CFB7B7C619E0}"/>
    <cellStyle name="Comma 6 2 2 2 2" xfId="776" xr:uid="{DBFD96C2-75EC-42AB-BA87-D8B5F5474ED0}"/>
    <cellStyle name="Comma 6 2 2 3" xfId="648" xr:uid="{F98ECD45-E787-41E4-A6C0-48C48A84D7D0}"/>
    <cellStyle name="Comma 6 2 2 3 2" xfId="797" xr:uid="{D49743FC-F988-462E-BA22-41BCE7DB80BD}"/>
    <cellStyle name="Comma 6 2 2 4" xfId="689" xr:uid="{D76D32A3-4C9D-4131-B482-755FE93BB9EE}"/>
    <cellStyle name="Comma 6 2 2 4 2" xfId="817" xr:uid="{E9BE1728-FEB3-41A4-ACD7-494DB3F4081B}"/>
    <cellStyle name="Comma 6 2 2 5" xfId="586" xr:uid="{7A73C688-3794-4E3E-90C5-1E58A47967AA}"/>
    <cellStyle name="Comma 6 2 2 5 2" xfId="756" xr:uid="{7ED941BF-3279-49EB-999C-D1A5DEA872C0}"/>
    <cellStyle name="Comma 6 2 2 6" xfId="715" xr:uid="{D1F1B099-494B-4303-9800-B1D596B44AD5}"/>
    <cellStyle name="Comma 6 2 3" xfId="541" xr:uid="{3458AC8A-C3E7-4DE4-B715-D9AC63FC17D5}"/>
    <cellStyle name="Comma 6 2 3 2" xfId="615" xr:uid="{0B4AAA2D-BF3C-43EA-B503-AF2CC14475F3}"/>
    <cellStyle name="Comma 6 2 3 2 2" xfId="766" xr:uid="{CB51BC7C-98FA-4676-84AD-68AC3E64A9DF}"/>
    <cellStyle name="Comma 6 2 3 3" xfId="725" xr:uid="{08653B21-FC7D-4BF3-8584-F254FFB59CD7}"/>
    <cellStyle name="Comma 6 2 4" xfId="554" xr:uid="{DE3E0DE1-D92C-4A1E-A0F3-256363B9C4D4}"/>
    <cellStyle name="Comma 6 2 4 2" xfId="638" xr:uid="{B934BE60-3611-452E-96FA-17CBB08B7C15}"/>
    <cellStyle name="Comma 6 2 4 2 2" xfId="787" xr:uid="{2D1BC0C6-4331-4307-9A78-2D49952312F5}"/>
    <cellStyle name="Comma 6 2 4 3" xfId="735" xr:uid="{C6D2C2CF-63AA-4808-BEB9-75BDDF6A99DF}"/>
    <cellStyle name="Comma 6 2 5" xfId="677" xr:uid="{86409A91-ED5C-4958-A191-AA61E86A1738}"/>
    <cellStyle name="Comma 6 2 5 2" xfId="807" xr:uid="{DB02225B-A7A9-4544-B56B-29E84B76C8C3}"/>
    <cellStyle name="Comma 6 2 6" xfId="571" xr:uid="{63A8C202-CF4E-4B80-B319-5AED34F7205D}"/>
    <cellStyle name="Comma 6 2 6 2" xfId="745" xr:uid="{A86EEE97-D0B8-4889-ADEB-1A16D966BE32}"/>
    <cellStyle name="Comma 6 2 7" xfId="705" xr:uid="{811EF07A-6A9C-4151-AE04-ED64F17F8ED6}"/>
    <cellStyle name="Comma 6 3" xfId="516" xr:uid="{C3A9A3E4-53B6-4159-8ABB-513F92DEF8FE}"/>
    <cellStyle name="Comma 6 3 2" xfId="620" xr:uid="{F558D7A9-F5D3-4051-8FCC-8178CDE9BD18}"/>
    <cellStyle name="Comma 6 3 2 2" xfId="771" xr:uid="{F0B9DA16-3885-4F73-8588-8BFFC290B4A8}"/>
    <cellStyle name="Comma 6 3 3" xfId="643" xr:uid="{D092A925-8CD9-4D18-9053-768FE8AC8298}"/>
    <cellStyle name="Comma 6 3 3 2" xfId="792" xr:uid="{F733AA98-1136-4F4C-8355-6C4F898B4737}"/>
    <cellStyle name="Comma 6 3 4" xfId="684" xr:uid="{C8890954-F65D-490E-B7F1-AFB977AE0EC8}"/>
    <cellStyle name="Comma 6 3 4 2" xfId="812" xr:uid="{E22AD1F3-BA58-499A-85D3-1E6055F49D2D}"/>
    <cellStyle name="Comma 6 3 5" xfId="581" xr:uid="{A94F11AA-4053-4A90-BA30-BDE9079667A6}"/>
    <cellStyle name="Comma 6 3 5 2" xfId="751" xr:uid="{9BAEAEF6-D1E5-4612-908E-A9238ED7733E}"/>
    <cellStyle name="Comma 6 3 6" xfId="710" xr:uid="{AB75AC1C-27A0-4C64-9EE7-9C7651F148BE}"/>
    <cellStyle name="Comma 6 4" xfId="536" xr:uid="{C3D0F046-26CD-4CED-9866-CD4A7D057877}"/>
    <cellStyle name="Comma 6 4 2" xfId="610" xr:uid="{F760FAB2-FBE6-4B32-B886-2234CA1E1098}"/>
    <cellStyle name="Comma 6 4 2 2" xfId="761" xr:uid="{4D624A37-3A25-4327-B749-C9324E924527}"/>
    <cellStyle name="Comma 6 4 3" xfId="720" xr:uid="{856C7A2E-0210-4D4C-84D6-0D88F4B913B3}"/>
    <cellStyle name="Comma 6 5" xfId="549" xr:uid="{3D300413-888F-401A-B22C-3861CF87BA92}"/>
    <cellStyle name="Comma 6 5 2" xfId="633" xr:uid="{9ECD5FB0-24BA-4A7F-B48B-61C59F82CD1D}"/>
    <cellStyle name="Comma 6 5 2 2" xfId="782" xr:uid="{7B0A0476-7AD1-4D0B-A918-AB5ECFCB1EFF}"/>
    <cellStyle name="Comma 6 5 3" xfId="730" xr:uid="{980C9C36-E6E4-4373-AF24-9A0D02E98C0B}"/>
    <cellStyle name="Comma 6 6" xfId="672" xr:uid="{C36A3220-0390-45B0-B401-4D21294DE723}"/>
    <cellStyle name="Comma 6 6 2" xfId="802" xr:uid="{0C87F1A0-3865-459E-8A9C-DCA50E2215EC}"/>
    <cellStyle name="Comma 6 7" xfId="566" xr:uid="{3B9D522A-B6DC-401A-BD9A-A1A94B451D82}"/>
    <cellStyle name="Comma 6 7 2" xfId="740" xr:uid="{93B78467-CFE3-4211-8555-FB1ED80830D0}"/>
    <cellStyle name="Comma 6 8" xfId="700" xr:uid="{16D65CA4-37F0-4945-9CDE-90311341F149}"/>
    <cellStyle name="Comma 7" xfId="411" xr:uid="{623334BA-54CA-48BE-B907-D896DBD9C56B}"/>
    <cellStyle name="Currency" xfId="2" builtinId="4"/>
    <cellStyle name="Currency 2" xfId="12" xr:uid="{00000000-0005-0000-0000-00002B000000}"/>
    <cellStyle name="Currency 2 2" xfId="17" xr:uid="{00000000-0005-0000-0000-00002C000000}"/>
    <cellStyle name="Currency 2 2 2" xfId="49" xr:uid="{00000000-0005-0000-0000-00002D000000}"/>
    <cellStyle name="Currency 2 2 2 2" xfId="432" xr:uid="{C59B37B8-D975-4D7A-9849-EE22B4AF0097}"/>
    <cellStyle name="Currency 2 3" xfId="46" xr:uid="{00000000-0005-0000-0000-00002E000000}"/>
    <cellStyle name="Currency 2 3 2" xfId="434" xr:uid="{FBEB8D43-EB49-4885-A28E-46E5B683A1AE}"/>
    <cellStyle name="Currency 2 3 3" xfId="433" xr:uid="{994538D9-4E02-4223-8A3A-CCD620B90880}"/>
    <cellStyle name="Currency 2 4" xfId="255" xr:uid="{D92A7AAB-DDE9-47B9-A863-CE7DFF8E6156}"/>
    <cellStyle name="Currency 2 4 2" xfId="448" xr:uid="{568CC505-0F19-4DC9-A01B-1733EF4F723A}"/>
    <cellStyle name="Currency 2 5" xfId="172" xr:uid="{C9AA38DF-6FCE-4A00-91A4-10EE89096576}"/>
    <cellStyle name="Currency 2 5 2" xfId="435" xr:uid="{CA806550-6C95-4B4B-9FF8-A0438DDEB65A}"/>
    <cellStyle name="Currency 2 6" xfId="431" xr:uid="{9D863B16-56FF-45B0-BB29-2EC22CC8460B}"/>
    <cellStyle name="Currency 2 6 2" xfId="468" xr:uid="{1D536B76-4F56-44CC-BBB4-D68144BCD6B3}"/>
    <cellStyle name="Currency 2 6 2 2" xfId="479" xr:uid="{B373A28A-C685-4C2A-B637-53AD0C09BA44}"/>
    <cellStyle name="Currency 2 6 2 3" xfId="492" xr:uid="{548D0951-A5E8-44BB-8B1E-96469C2635A2}"/>
    <cellStyle name="Currency 2 6 3" xfId="477" xr:uid="{F6532C4D-9F69-4767-A809-4664E39E519F}"/>
    <cellStyle name="Currency 2 6 4" xfId="481" xr:uid="{1C23128D-9088-46EB-BB9E-C322D64E2DCB}"/>
    <cellStyle name="Currency 2 6 5" xfId="483" xr:uid="{A450C4CF-B874-4451-BCC4-BB4FFC0D7D1D}"/>
    <cellStyle name="Currency 2 6 6" xfId="486" xr:uid="{584FFF0E-861D-4CDD-ACC3-6B7CEB62D74C}"/>
    <cellStyle name="Currency 3" xfId="16" xr:uid="{00000000-0005-0000-0000-00002F000000}"/>
    <cellStyle name="Currency 3 2" xfId="24" xr:uid="{00000000-0005-0000-0000-000030000000}"/>
    <cellStyle name="Currency 3 2 2" xfId="65" xr:uid="{00000000-0005-0000-0000-000031000000}"/>
    <cellStyle name="Currency 3 2 3" xfId="84" xr:uid="{00000000-0005-0000-0000-000032000000}"/>
    <cellStyle name="Currency 3 3" xfId="67" xr:uid="{00000000-0005-0000-0000-000033000000}"/>
    <cellStyle name="Currency 3 3 2" xfId="371" xr:uid="{7943B248-69A1-4D31-AA2E-743CD0B3FFCB}"/>
    <cellStyle name="Currency 3 4" xfId="56" xr:uid="{00000000-0005-0000-0000-000034000000}"/>
    <cellStyle name="Currency 3 4 2" xfId="416" xr:uid="{F5594DE7-5B95-4A37-92D8-9D2595F7B20D}"/>
    <cellStyle name="Currency 3 5" xfId="256" xr:uid="{B2D664B8-ECBA-41B1-957C-D6593AFCA7D8}"/>
    <cellStyle name="Currency 4" xfId="11" xr:uid="{00000000-0005-0000-0000-000035000000}"/>
    <cellStyle name="Currency 4 2" xfId="59" xr:uid="{00000000-0005-0000-0000-000036000000}"/>
    <cellStyle name="Currency 4 2 2" xfId="459" xr:uid="{6A36E992-7F62-47DE-9580-AF39450A8371}"/>
    <cellStyle name="Currency 4 2 3" xfId="365" xr:uid="{C1B75109-C28B-41EE-A724-E727E812F074}"/>
    <cellStyle name="Currency 4 3" xfId="75" xr:uid="{00000000-0005-0000-0000-000037000000}"/>
    <cellStyle name="Currency 4 3 2" xfId="417" xr:uid="{CAF2C854-E111-47A8-890C-D3F14A2ED294}"/>
    <cellStyle name="Currency 4 4" xfId="257" xr:uid="{0BF24C1E-B3EF-4B6E-A852-A71A6DA9BBA8}"/>
    <cellStyle name="Currency 5" xfId="27" xr:uid="{00000000-0005-0000-0000-000038000000}"/>
    <cellStyle name="Currency 5 2" xfId="143" xr:uid="{00000000-0005-0000-0000-000039000000}"/>
    <cellStyle name="Currency 5 2 2" xfId="353" xr:uid="{A40099ED-4100-47E3-AC85-39CA3380E759}"/>
    <cellStyle name="Currency 5 2 3" xfId="400" xr:uid="{4B5C654C-51FA-4D4E-82DC-040B81BACBC0}"/>
    <cellStyle name="Currency 5 2 3 2" xfId="561" xr:uid="{0C3BAD25-59E6-4230-881C-3BAED9BB1F69}"/>
    <cellStyle name="Currency 5 3" xfId="137" xr:uid="{00000000-0005-0000-0000-00003A000000}"/>
    <cellStyle name="Currency 5 3 2" xfId="461" xr:uid="{8BF1C090-1F19-46A6-8E15-1C04FC507B04}"/>
    <cellStyle name="Currency 5 4" xfId="258" xr:uid="{AE8EBA02-F1BB-40C9-BA83-B0C473988C29}"/>
    <cellStyle name="Currency 5 4 2" xfId="558" xr:uid="{9FE37C59-566B-4807-BA7C-3BB6FA68F827}"/>
    <cellStyle name="Currency 6" xfId="4" xr:uid="{00000000-0005-0000-0000-00003B000000}"/>
    <cellStyle name="Currency 6 2" xfId="105" xr:uid="{00000000-0005-0000-0000-00003C000000}"/>
    <cellStyle name="Currency 6 2 2" xfId="153" xr:uid="{00000000-0005-0000-0000-00003D000000}"/>
    <cellStyle name="Currency 6 3" xfId="146" xr:uid="{00000000-0005-0000-0000-00003E000000}"/>
    <cellStyle name="Currency 6 4" xfId="412" xr:uid="{A0D1E46B-3696-46A8-87BD-8B9AA38CA560}"/>
    <cellStyle name="Currency 7" xfId="342" xr:uid="{833AC917-A45D-47E8-9F56-AF2DC02B966A}"/>
    <cellStyle name="Currency 7 2" xfId="517" xr:uid="{F169E40B-0563-4EF1-8125-B4F026BA3C7D}"/>
    <cellStyle name="Currency 7 2 2" xfId="621" xr:uid="{C0CFCD08-D641-4012-B68B-871521C4869C}"/>
    <cellStyle name="Currency 7 2 2 2" xfId="772" xr:uid="{42C7BD14-89A3-4D57-830B-9675FED44A9F}"/>
    <cellStyle name="Currency 7 2 3" xfId="644" xr:uid="{E557BEE3-CA54-45C3-9120-6811C60C4F84}"/>
    <cellStyle name="Currency 7 2 3 2" xfId="793" xr:uid="{28EB99A4-AE60-426F-9922-23AA59609618}"/>
    <cellStyle name="Currency 7 2 4" xfId="685" xr:uid="{8E3FE929-1114-4D89-B21A-5F5A3B8192CA}"/>
    <cellStyle name="Currency 7 2 4 2" xfId="813" xr:uid="{E71EECC2-0A4C-4ACE-9B85-A5008828414E}"/>
    <cellStyle name="Currency 7 2 5" xfId="582" xr:uid="{DB1BBC21-B179-4807-8C1E-C4A5E9AA0F78}"/>
    <cellStyle name="Currency 7 2 5 2" xfId="752" xr:uid="{7BE00666-551E-4388-A476-97433149C156}"/>
    <cellStyle name="Currency 7 2 6" xfId="711" xr:uid="{E14A6741-0FAB-4A84-AC6B-69C39B984996}"/>
    <cellStyle name="Currency 7 3" xfId="537" xr:uid="{28591ED6-B2DD-4CC5-A2A8-5C63AC09996A}"/>
    <cellStyle name="Currency 7 3 2" xfId="611" xr:uid="{9A141ED7-8970-41D2-BB20-D6BE752FD7B7}"/>
    <cellStyle name="Currency 7 3 2 2" xfId="762" xr:uid="{4FC44C63-837C-4F6B-8761-733506D0BBC1}"/>
    <cellStyle name="Currency 7 3 3" xfId="721" xr:uid="{FC58CB52-0EF1-4F92-9E51-FB8E41246ACB}"/>
    <cellStyle name="Currency 7 4" xfId="550" xr:uid="{14099842-FDAB-4769-A5E7-39B90FD8E12D}"/>
    <cellStyle name="Currency 7 4 2" xfId="634" xr:uid="{DF71425A-2A72-4ABC-8512-A9F57972A516}"/>
    <cellStyle name="Currency 7 4 2 2" xfId="783" xr:uid="{9D9E2E69-3B0C-439B-A5F2-F910F2828612}"/>
    <cellStyle name="Currency 7 4 3" xfId="731" xr:uid="{CCF770D1-3409-47E2-AA5E-46F47A755930}"/>
    <cellStyle name="Currency 7 5" xfId="673" xr:uid="{6924A4B4-12CC-48D3-857E-9BBB86928A9F}"/>
    <cellStyle name="Currency 7 5 2" xfId="803" xr:uid="{26025FD3-6CC8-4F92-9845-544D1478AD71}"/>
    <cellStyle name="Currency 7 6" xfId="567" xr:uid="{6C0E499D-DC19-493E-AE1E-87B4F513B611}"/>
    <cellStyle name="Currency 7 6 2" xfId="741" xr:uid="{166EF952-7363-4EB7-9BD7-6E5BE0538B0B}"/>
    <cellStyle name="Currency 7 7" xfId="701" xr:uid="{E6300988-752B-4300-80FF-8E283FAC2E0B}"/>
    <cellStyle name="Currency 8" xfId="505" xr:uid="{F19B0DC4-9C86-4AF9-9C44-909B91C4BA1B}"/>
    <cellStyle name="Currency 8 2" xfId="520" xr:uid="{9CA26F03-C9A3-407C-A178-7E43A17EF4B2}"/>
    <cellStyle name="Currency 8 2 2" xfId="624" xr:uid="{C257A126-92B4-4024-8F13-85FBAC8C37CF}"/>
    <cellStyle name="Currency 8 2 2 2" xfId="775" xr:uid="{6D1CC335-AA83-4FF4-8623-BFC94BAE7C4B}"/>
    <cellStyle name="Currency 8 2 3" xfId="647" xr:uid="{E7C39017-AD00-4B45-8D44-64D2C98084DA}"/>
    <cellStyle name="Currency 8 2 3 2" xfId="796" xr:uid="{D55FD002-C357-4730-8A00-63CA75023E2C}"/>
    <cellStyle name="Currency 8 2 4" xfId="688" xr:uid="{CD4152F4-6F38-4530-9649-E2C34D2D4892}"/>
    <cellStyle name="Currency 8 2 4 2" xfId="816" xr:uid="{572754A6-9C13-477D-90F1-EE5B3D7FDB36}"/>
    <cellStyle name="Currency 8 2 5" xfId="585" xr:uid="{D23D6E78-CC63-4FC8-A502-E95D7DB6FDDE}"/>
    <cellStyle name="Currency 8 2 5 2" xfId="755" xr:uid="{E14F3DD7-ADE2-4584-A79F-2CBD0BCBF0F8}"/>
    <cellStyle name="Currency 8 2 6" xfId="714" xr:uid="{56DCA615-09B4-46E4-A730-4C0076F62075}"/>
    <cellStyle name="Currency 8 3" xfId="540" xr:uid="{C23ABF78-2E60-4932-9CE5-D6338DBB9CF8}"/>
    <cellStyle name="Currency 8 3 2" xfId="614" xr:uid="{EAFF74D4-DC0D-4F98-A9D3-07F7D0AA8F47}"/>
    <cellStyle name="Currency 8 3 2 2" xfId="765" xr:uid="{C6DACB8C-50FD-4300-BBC6-FCBF85D0A30B}"/>
    <cellStyle name="Currency 8 3 3" xfId="724" xr:uid="{ABAF30F1-7076-4DFC-8F36-F2E5069AB7C7}"/>
    <cellStyle name="Currency 8 4" xfId="553" xr:uid="{0173B042-72A6-4824-A1AF-DC04B3D48052}"/>
    <cellStyle name="Currency 8 4 2" xfId="637" xr:uid="{167EAA69-24CF-4B40-9332-F0DDB16671F6}"/>
    <cellStyle name="Currency 8 4 2 2" xfId="786" xr:uid="{834FA6B3-BC3F-4BC6-BF5B-EE37F382A267}"/>
    <cellStyle name="Currency 8 4 3" xfId="734" xr:uid="{3CAFCFFA-5EB4-4295-9CF5-8A751B86B365}"/>
    <cellStyle name="Currency 8 5" xfId="676" xr:uid="{D4BB9995-BEA8-4574-B72D-DC70F8123D7B}"/>
    <cellStyle name="Currency 8 5 2" xfId="806" xr:uid="{965E591D-0B80-4A38-868A-D4EE303FCF1B}"/>
    <cellStyle name="Currency 8 6" xfId="570" xr:uid="{A7D2FB7D-A951-44FD-A6BC-6478F2E1CE71}"/>
    <cellStyle name="Currency 8 6 2" xfId="744" xr:uid="{9A866215-EA6C-418B-8C56-3D3BBA8534D5}"/>
    <cellStyle name="Currency 8 7" xfId="704" xr:uid="{CA935FC2-CC93-4C1D-A06F-52A531DE5A78}"/>
    <cellStyle name="Explanatory Text 2" xfId="131" xr:uid="{00000000-0005-0000-0000-00003F000000}"/>
    <cellStyle name="Explanatory Text 2 2" xfId="259" xr:uid="{AE925281-1A7B-43D9-9D1B-AD5B2AF576AF}"/>
    <cellStyle name="Explanatory Text 3" xfId="260" xr:uid="{FAD15C64-CFB1-4896-ABA1-8A71902CCAE1}"/>
    <cellStyle name="Good 2" xfId="43" xr:uid="{00000000-0005-0000-0000-000040000000}"/>
    <cellStyle name="Good 2 2" xfId="261" xr:uid="{90E0B0D7-1160-4BED-8B7E-0261C412D491}"/>
    <cellStyle name="Good 3" xfId="262" xr:uid="{94CAF18E-7B63-4A33-859B-D52BCC689E27}"/>
    <cellStyle name="Good 4" xfId="263" xr:uid="{6A807FF1-21A7-4C09-A092-DDC688D98619}"/>
    <cellStyle name="Heading" xfId="264" xr:uid="{D1BBA45B-ED79-47B5-814E-6F69A652DB7A}"/>
    <cellStyle name="Heading 1 2" xfId="112" xr:uid="{00000000-0005-0000-0000-000041000000}"/>
    <cellStyle name="Heading 1 2 2" xfId="265" xr:uid="{EDC64AC0-27E0-4573-8428-5EDFF7C7B7F8}"/>
    <cellStyle name="Heading 1 3" xfId="266" xr:uid="{B7EF20A8-569B-4247-BCAA-B3D05BD095F9}"/>
    <cellStyle name="Heading 1 4" xfId="267" xr:uid="{B489C7C0-BD54-40A9-954C-83BC0A9737A2}"/>
    <cellStyle name="Heading 2 2" xfId="69" xr:uid="{00000000-0005-0000-0000-000042000000}"/>
    <cellStyle name="Heading 2 2 2" xfId="268" xr:uid="{87AF963C-7E90-4795-AC09-1AD27E569FEE}"/>
    <cellStyle name="Heading 2 3" xfId="269" xr:uid="{C5FA8911-25D1-4FA7-BB80-D09313D97065}"/>
    <cellStyle name="Heading 2 4" xfId="270" xr:uid="{B80C8B2D-BABE-4E40-A904-195B50928FFF}"/>
    <cellStyle name="Heading 3 2" xfId="108" xr:uid="{00000000-0005-0000-0000-000043000000}"/>
    <cellStyle name="Heading 3 2 2" xfId="271" xr:uid="{6DFCE500-71A3-449A-BFEF-022C5F8A7A12}"/>
    <cellStyle name="Heading 3 3" xfId="272" xr:uid="{AD61B0EC-C6F9-4651-8270-B303B1C33C75}"/>
    <cellStyle name="Heading 3 4" xfId="273" xr:uid="{30FF9CE4-A818-419C-841E-1C11D6770036}"/>
    <cellStyle name="Heading 4 2" xfId="81" xr:uid="{00000000-0005-0000-0000-000044000000}"/>
    <cellStyle name="Heading 4 2 2" xfId="274" xr:uid="{4F745D91-2ACD-444B-B98A-ADBEEAEEB255}"/>
    <cellStyle name="Heading 4 3" xfId="275" xr:uid="{082A8B69-0A7F-4824-BB82-FD95A384EC31}"/>
    <cellStyle name="Heading 4 4" xfId="276" xr:uid="{B9024DC7-28F4-41E9-9FFC-65588F713DA5}"/>
    <cellStyle name="Hyperlink 2" xfId="53" xr:uid="{00000000-0005-0000-0000-000045000000}"/>
    <cellStyle name="Hyperlink 2 2" xfId="278" xr:uid="{69CC9851-94C7-4119-806C-8663FD9F4344}"/>
    <cellStyle name="Hyperlink 2 3" xfId="277" xr:uid="{F9CE0E33-6CC6-4DE8-BEF0-4A83CF0B1BAE}"/>
    <cellStyle name="Hyperlink 2_A" xfId="279" xr:uid="{8C325FCB-14D8-4D58-B48F-DC0AD76FE118}"/>
    <cellStyle name="Hyperlink 3" xfId="60" xr:uid="{00000000-0005-0000-0000-000046000000}"/>
    <cellStyle name="Hyperlink 3 2" xfId="280" xr:uid="{BA8D8A63-F35D-4F76-8544-70EFD82CDAC7}"/>
    <cellStyle name="Hyperlink 4" xfId="64" xr:uid="{00000000-0005-0000-0000-000047000000}"/>
    <cellStyle name="Hyperlink 4 2" xfId="355" xr:uid="{B67FFF74-C96D-4284-AAA0-973F5B2E9F74}"/>
    <cellStyle name="Hyperlink 5" xfId="52" xr:uid="{00000000-0005-0000-0000-000048000000}"/>
    <cellStyle name="Hyperlink 6" xfId="167" xr:uid="{7956F174-BD55-4DD1-805D-14E209935697}"/>
    <cellStyle name="Input 2" xfId="86" xr:uid="{00000000-0005-0000-0000-000049000000}"/>
    <cellStyle name="Input 2 2" xfId="281" xr:uid="{3C563AE2-039D-404F-8CCF-EC87A89A0F15}"/>
    <cellStyle name="Input 2 3" xfId="669" xr:uid="{AEFC2C0D-F8B4-41C2-B60E-17D86E458128}"/>
    <cellStyle name="Input 3" xfId="282" xr:uid="{BB7611B5-CC2D-4ABA-94E8-3A1D313F8CEF}"/>
    <cellStyle name="Input 3 2" xfId="599" xr:uid="{40001074-AE93-4BF3-A666-C44E56E06D51}"/>
    <cellStyle name="Input 3 3" xfId="658" xr:uid="{88B94A71-95E4-494B-BBD6-A18EEA9B421C}"/>
    <cellStyle name="Input 4" xfId="283" xr:uid="{D15CA614-D8C0-49FE-B15F-7894A72E1150}"/>
    <cellStyle name="Input 4 2" xfId="600" xr:uid="{31CCE7DA-7813-4655-AC21-262F6F1A4ED3}"/>
    <cellStyle name="Input 4 3" xfId="652" xr:uid="{7AC9E04B-8EDA-4F1A-85A5-8F68D8F393F2}"/>
    <cellStyle name="Input 5" xfId="591" xr:uid="{9C1E7E9F-44D2-40FA-B510-A9A745035DE5}"/>
    <cellStyle name="Input 6" xfId="693" xr:uid="{6B7DF578-F252-45A6-914A-3FBAF5B2F149}"/>
    <cellStyle name="Linked Cell 2" xfId="135" xr:uid="{00000000-0005-0000-0000-00004A000000}"/>
    <cellStyle name="Linked Cell 2 2" xfId="284" xr:uid="{699EA9B2-1F7E-4A00-9BEF-9478B0957C92}"/>
    <cellStyle name="Linked Cell 2 2 2" xfId="498" xr:uid="{8F726F67-9165-4302-B62A-30F7B33ED5F3}"/>
    <cellStyle name="Linked Cell 2 3" xfId="389" xr:uid="{11AE8E18-ACE8-411D-9AA4-17C027C4E2AB}"/>
    <cellStyle name="Linked Cell 2 3 2" xfId="495" xr:uid="{A32AE76C-736B-4B09-A741-7BC77C190E19}"/>
    <cellStyle name="Linked Cell 3" xfId="285" xr:uid="{A25E02E7-0E32-47C3-ADA7-E0399D3F921F}"/>
    <cellStyle name="Linked Cell 3 2" xfId="401" xr:uid="{BC28AF61-D0A2-4F6B-A060-70AF87D30613}"/>
    <cellStyle name="Linked Cell 3 2 2" xfId="499" xr:uid="{4903DD7C-F3F4-4FB3-8CA6-6E6B96365A08}"/>
    <cellStyle name="Linked Cell 3 3" xfId="390" xr:uid="{742E1820-3888-486E-B123-CB1B0FC49B0F}"/>
    <cellStyle name="Linked Cell 3 3 2" xfId="496" xr:uid="{435403A4-1E3C-4270-ADAD-7B70E672E976}"/>
    <cellStyle name="Linked Cell 4" xfId="286" xr:uid="{57B6A8C6-0ECA-4D6E-8FDC-9940CB48E4B7}"/>
    <cellStyle name="Linked Cell 4 2" xfId="402" xr:uid="{BEAB1334-07AE-4969-BEBD-D7334C502510}"/>
    <cellStyle name="Linked Cell 4 2 2" xfId="500" xr:uid="{BF8CE0FC-76D1-4BBF-95B2-F168A663554A}"/>
    <cellStyle name="Linked Cell 4 3" xfId="391" xr:uid="{916B2680-98AF-481E-B94B-7FD807DD6B03}"/>
    <cellStyle name="Linked Cell 4 3 2" xfId="497" xr:uid="{BEABD590-F932-4BA0-8DA1-5DF4D23A0637}"/>
    <cellStyle name="Neutral 2" xfId="63" xr:uid="{00000000-0005-0000-0000-00004B000000}"/>
    <cellStyle name="Neutral 2 2" xfId="287" xr:uid="{A035ABCD-3B94-427E-8546-31ACBAC1CD02}"/>
    <cellStyle name="Neutral 3" xfId="117" xr:uid="{00000000-0005-0000-0000-00004C000000}"/>
    <cellStyle name="Neutral 3 2" xfId="288" xr:uid="{08DEA6DB-C3C3-4203-BCDC-7737F08103DF}"/>
    <cellStyle name="Neutral 4" xfId="289" xr:uid="{0990E143-2AE8-4D83-9EAC-0B55ACA5F7B7}"/>
    <cellStyle name="Normal" xfId="0" builtinId="0"/>
    <cellStyle name="Normal (10)" xfId="5" xr:uid="{00000000-0005-0000-0000-00004E000000}"/>
    <cellStyle name="Normal (10) 2" xfId="20" xr:uid="{00000000-0005-0000-0000-00004F000000}"/>
    <cellStyle name="Normal (10) 2 2" xfId="80" xr:uid="{00000000-0005-0000-0000-000050000000}"/>
    <cellStyle name="Normal (10) 3" xfId="13" xr:uid="{00000000-0005-0000-0000-000051000000}"/>
    <cellStyle name="Normal (10) 3 2" xfId="76" xr:uid="{00000000-0005-0000-0000-000052000000}"/>
    <cellStyle name="Normal (10) 4" xfId="68" xr:uid="{00000000-0005-0000-0000-000053000000}"/>
    <cellStyle name="Normal (10)_A" xfId="290" xr:uid="{8ACC77D4-65AE-4BDF-8AB5-1D1D0102EEB5}"/>
    <cellStyle name="Normal (11)" xfId="6" xr:uid="{00000000-0005-0000-0000-000055000000}"/>
    <cellStyle name="Normal (11) 2" xfId="138" xr:uid="{00000000-0005-0000-0000-000056000000}"/>
    <cellStyle name="Normal (11)_A" xfId="292" xr:uid="{2BB51D99-D9EC-4A0C-9DE9-B3B4AE47B71C}"/>
    <cellStyle name="Normal 10" xfId="41" xr:uid="{00000000-0005-0000-0000-000057000000}"/>
    <cellStyle name="Normal 10 2" xfId="100" xr:uid="{00000000-0005-0000-0000-000058000000}"/>
    <cellStyle name="Normal 10 2 2" xfId="348" xr:uid="{F7B23EFB-3BD6-4957-933A-A19137B96AB2}"/>
    <cellStyle name="Normal 10 2 3" xfId="396" xr:uid="{31B488B6-042A-4ED1-AC46-75CDAB3E7799}"/>
    <cellStyle name="Normal 10 2 4" xfId="436" xr:uid="{2ED50E89-A05F-4A5B-9FF0-53180DD51050}"/>
    <cellStyle name="Normal 10 3" xfId="165" xr:uid="{04C601C1-D816-4A54-8873-7E60EE902364}"/>
    <cellStyle name="Normal 10 3 2" xfId="451" xr:uid="{95B8201C-F4F1-4866-B3B3-85DC7190473A}"/>
    <cellStyle name="Normal 10 4" xfId="293" xr:uid="{9C9C009C-74C0-418C-8D1F-6346391261ED}"/>
    <cellStyle name="Normal 10 4 2" xfId="488" xr:uid="{6F1BC740-0FC9-4BE4-8E9F-1EAA288925FC}"/>
    <cellStyle name="Normal 10 4 3" xfId="472" xr:uid="{1AFA61F9-4F19-4BC5-840B-4E710F2B2A01}"/>
    <cellStyle name="Normal 10 5" xfId="449" xr:uid="{DF15E7E2-2A09-4CF5-8C88-06D60E56CDA6}"/>
    <cellStyle name="Normal 11" xfId="101" xr:uid="{00000000-0005-0000-0000-000059000000}"/>
    <cellStyle name="Normal 11 2" xfId="141" xr:uid="{00000000-0005-0000-0000-00005A000000}"/>
    <cellStyle name="Normal 11 2 2" xfId="450" xr:uid="{69FFE731-89E7-414C-ACA7-58EC7869C875}"/>
    <cellStyle name="Normal 11 2 2 2" xfId="377" xr:uid="{65079E11-7C05-4FF9-A884-48E7D87A9799}"/>
    <cellStyle name="Normal 11 2 3" xfId="291" xr:uid="{1E8B908D-0357-401B-A71E-4933A4E2D455}"/>
    <cellStyle name="Normal 11 3" xfId="151" xr:uid="{00000000-0005-0000-0000-00005B000000}"/>
    <cellStyle name="Normal 11 3 2" xfId="490" xr:uid="{127E9530-0F5D-423D-BCC4-075CADBE6087}"/>
    <cellStyle name="Normal 11 3 3" xfId="471" xr:uid="{0D045001-88F7-40A7-ABAB-F00335023C72}"/>
    <cellStyle name="Normal 11 4" xfId="166" xr:uid="{3391C1EA-792A-48ED-86C4-264F5A8BD89D}"/>
    <cellStyle name="Normal 11 4 2" xfId="466" xr:uid="{AE7BC9CA-4716-4FFE-9E65-B7C1253166FF}"/>
    <cellStyle name="Normal 11 4 3" xfId="560" xr:uid="{48554162-A4A0-461B-B102-BAFED613CC79}"/>
    <cellStyle name="Normal 11 5" xfId="294" xr:uid="{160C31C6-363B-45E9-8C21-405C7A0E63E6}"/>
    <cellStyle name="Normal 11 5 2" xfId="437" xr:uid="{669D7B8A-47A3-49C6-8915-A1D4DA2ACC02}"/>
    <cellStyle name="Normal 12" xfId="102" xr:uid="{00000000-0005-0000-0000-00005C000000}"/>
    <cellStyle name="Normal 12 2" xfId="142" xr:uid="{00000000-0005-0000-0000-00005D000000}"/>
    <cellStyle name="Normal 12 2 2" xfId="489" xr:uid="{FD315E0A-B1FB-4893-A223-4A28ECF42E32}"/>
    <cellStyle name="Normal 12 2 2 2" xfId="375" xr:uid="{778051A2-F3E8-4D14-8BA5-C8775913035D}"/>
    <cellStyle name="Normal 12 3" xfId="295" xr:uid="{E7DD8C5F-C3F6-47E4-9615-DEAB5907E0ED}"/>
    <cellStyle name="Normal 12 3 2" xfId="438" xr:uid="{3C104486-1699-4F77-A5AA-C566A93BD6E6}"/>
    <cellStyle name="Normal 12 3 3" xfId="512" xr:uid="{500B7509-285C-4462-B015-E88C7C04CEEF}"/>
    <cellStyle name="Normal 13" xfId="106" xr:uid="{00000000-0005-0000-0000-00005E000000}"/>
    <cellStyle name="Normal 13 2" xfId="145" xr:uid="{00000000-0005-0000-0000-00005F000000}"/>
    <cellStyle name="Normal 13 2 2" xfId="491" xr:uid="{E314E502-ACC2-4DB7-8176-CC6018EEBF3B}"/>
    <cellStyle name="Normal 13 2 2 2" xfId="368" xr:uid="{8233CDEF-2A1C-4FCC-8FF7-2055D0EF653F}"/>
    <cellStyle name="Normal 13 3" xfId="296" xr:uid="{605955E1-D8E4-4D5F-9AD5-13DD8305B9D2}"/>
    <cellStyle name="Normal 13 3 2" xfId="439" xr:uid="{5E1C4031-F125-49A3-BBD3-777E08D71AE6}"/>
    <cellStyle name="Normal 13 3 3" xfId="513" xr:uid="{E0C9882A-F20C-4970-8122-E06FB0BA8E00}"/>
    <cellStyle name="Normal 14" xfId="154" xr:uid="{00000000-0005-0000-0000-000060000000}"/>
    <cellStyle name="Normal 14 2" xfId="297" xr:uid="{63604307-A5BA-4CF6-B460-C1354E31C0C7}"/>
    <cellStyle name="Normal 14 2 2" xfId="440" xr:uid="{4FFB16F3-F911-4D54-9E3F-03E0C3408E5C}"/>
    <cellStyle name="Normal 15" xfId="156" xr:uid="{00000000-0005-0000-0000-000061000000}"/>
    <cellStyle name="Normal 15 2" xfId="298" xr:uid="{5B46B6E5-5EF7-4E63-8E9D-5C622304D11F}"/>
    <cellStyle name="Normal 15 2 2" xfId="441" xr:uid="{1CC3F9D8-19DB-4B4C-9BF3-2CA4E830E0F6}"/>
    <cellStyle name="Normal 16" xfId="157" xr:uid="{00000000-0005-0000-0000-000062000000}"/>
    <cellStyle name="Normal 16 2" xfId="299" xr:uid="{1ACF4610-03A8-430C-AE8B-CDF0F6565C8D}"/>
    <cellStyle name="Normal 16 2 2" xfId="452" xr:uid="{3B0F5942-F64B-4842-A7D0-3B24B53B3626}"/>
    <cellStyle name="Normal 17" xfId="155" xr:uid="{00000000-0005-0000-0000-000063000000}"/>
    <cellStyle name="Normal 17 2" xfId="300" xr:uid="{9BD389A4-1A88-497F-B681-5D31FCD97CA5}"/>
    <cellStyle name="Normal 17 2 2" xfId="424" xr:uid="{5A1EC1C4-1F20-4920-B820-D50A2877A9D5}"/>
    <cellStyle name="Normal 18" xfId="168" xr:uid="{7198E471-8F3A-4BF8-AAC0-A89579BB1DD1}"/>
    <cellStyle name="Normal 18 2" xfId="301" xr:uid="{7CCF47D8-DA4B-45AA-820D-2EC6C1635FBF}"/>
    <cellStyle name="Normal 18 2 2" xfId="418" xr:uid="{BAEFB2AF-E9F7-4214-BCB3-1246C4E24CDF}"/>
    <cellStyle name="Normal 18 3" xfId="858" xr:uid="{1CC025F0-1AAF-4766-81F7-7AE23EEA3E3D}"/>
    <cellStyle name="Normal 19" xfId="302" xr:uid="{999CFF0C-6B43-4BAC-A7C2-B81414AE6CE3}"/>
    <cellStyle name="Normal 19 2" xfId="463" xr:uid="{FC1C642F-0B11-46EE-ABDD-567F7EE2AEC6}"/>
    <cellStyle name="Normal 19 2 2" xfId="372" xr:uid="{5DA07B54-7F05-4DEB-9A59-B803E4631F02}"/>
    <cellStyle name="Normal 19 3" xfId="419" xr:uid="{D7D7094F-517B-4188-A7FA-B0CE043B96FE}"/>
    <cellStyle name="Normal 2" xfId="19" xr:uid="{00000000-0005-0000-0000-000064000000}"/>
    <cellStyle name="Normal 2 2" xfId="50" xr:uid="{00000000-0005-0000-0000-000065000000}"/>
    <cellStyle name="Normal 2 2 2" xfId="61" xr:uid="{00000000-0005-0000-0000-000066000000}"/>
    <cellStyle name="Normal 2 2 3" xfId="103" xr:uid="{00000000-0005-0000-0000-000067000000}"/>
    <cellStyle name="Normal 2 3" xfId="47" xr:uid="{00000000-0005-0000-0000-000068000000}"/>
    <cellStyle name="Normal 2 3 2" xfId="303" xr:uid="{354E2F29-F640-4848-8491-99BEEF82EF98}"/>
    <cellStyle name="Normal 2 4" xfId="304" xr:uid="{04EFFE18-248D-49E6-A3E9-1EC42982A9C5}"/>
    <cellStyle name="Normal 2 4 2" xfId="350" xr:uid="{D6C35220-97E9-4446-9FFC-FBD698A6047D}"/>
    <cellStyle name="Normal 2 4 2 2" xfId="407" xr:uid="{CCE5A128-4550-4AB1-BFE8-CEBC071D8F68}"/>
    <cellStyle name="Normal 2 4 2 2 2" xfId="480" xr:uid="{C3CD4EFF-A9B4-4907-8739-5FDFDB2FCFA8}"/>
    <cellStyle name="Normal 2 4 2 3" xfId="397" xr:uid="{F52B7AAD-5189-4776-8AD9-63D3E7A4C78D}"/>
    <cellStyle name="Normal 2 4 2 3 2" xfId="493" xr:uid="{B104AABD-D7C4-4930-8776-348956668E35}"/>
    <cellStyle name="Normal 2 4 2 4" xfId="469" xr:uid="{47E8BBF0-0BF9-4478-9A12-6B00E6365368}"/>
    <cellStyle name="Normal 2 4 3" xfId="478" xr:uid="{65C38875-CAC4-41A3-9B12-653A323F33E8}"/>
    <cellStyle name="Normal 2 4 4" xfId="482" xr:uid="{AC217E88-E40A-4FDA-9A41-7F50BAC5066F}"/>
    <cellStyle name="Normal 2 4 5" xfId="484" xr:uid="{4FFF8784-749C-49B8-8F62-7F42D9DEC8ED}"/>
    <cellStyle name="Normal 2 4 6" xfId="487" xr:uid="{00FA13E3-5D75-4E46-8C87-85C679A0838F}"/>
    <cellStyle name="Normal 2 4 7" xfId="442" xr:uid="{2945928C-F1EF-4ADB-A227-F698DFE8C42F}"/>
    <cellStyle name="Normal 2 5" xfId="413" xr:uid="{24CC76B3-BF77-4FF4-9B88-AB056478A51A}"/>
    <cellStyle name="Normal 2_A" xfId="305" xr:uid="{54207458-785F-4B67-9DC9-2F8A0D8247CE}"/>
    <cellStyle name="Normal 20" xfId="306" xr:uid="{C5EC1983-6E43-43CA-98FC-E411CE177A01}"/>
    <cellStyle name="Normal 20 2" xfId="474" xr:uid="{A68C50C2-9960-4F2E-B791-B5B37450C965}"/>
    <cellStyle name="Normal 20 3" xfId="454" xr:uid="{AB8830D5-11D6-4685-B348-D2B9D34326B1}"/>
    <cellStyle name="Normal 21" xfId="307" xr:uid="{64D93960-B3D3-4E60-97D0-521D91645D41}"/>
    <cellStyle name="Normal 21 2" xfId="475" xr:uid="{A184308E-6CB2-4754-9114-17C03938066D}"/>
    <cellStyle name="Normal 21 3" xfId="464" xr:uid="{F2BBB7FB-B3B8-42CE-BEA3-CB3E571E5794}"/>
    <cellStyle name="Normal 22" xfId="308" xr:uid="{B5C26F5B-C032-4691-8E9F-B2F5ADFCCA43}"/>
    <cellStyle name="Normal 22 2" xfId="473" xr:uid="{EAD402D2-96D9-42AF-A1AC-406E72774D56}"/>
    <cellStyle name="Normal 23" xfId="309" xr:uid="{35913918-FC39-4094-BB80-F091C50A79A8}"/>
    <cellStyle name="Normal 23 2" xfId="465" xr:uid="{00612FD0-2534-41E8-9934-394B5E2AB81A}"/>
    <cellStyle name="Normal 24" xfId="310" xr:uid="{BA0F4584-B830-45F2-9132-C3C2C5ABFE7A}"/>
    <cellStyle name="Normal 24 2" xfId="476" xr:uid="{10A884B4-85D5-4EAA-BA58-DA3369E5FC44}"/>
    <cellStyle name="Normal 24 3" xfId="855" xr:uid="{84E7BDDF-77FE-49B7-B5E5-DBC35123E3CF}"/>
    <cellStyle name="Normal 25" xfId="311" xr:uid="{A508C35E-07B3-4965-B311-35B2B2812887}"/>
    <cellStyle name="Normal 25 2" xfId="857" xr:uid="{6C4BE19A-EF61-4C2D-B50D-97F39D49D39A}"/>
    <cellStyle name="Normal 26" xfId="312" xr:uid="{68DBCCB8-4DFC-45C4-BCAF-3316527DC78D}"/>
    <cellStyle name="Normal 26 2" xfId="840" xr:uid="{E93D0266-6C8C-49E2-B949-528B9860B9A0}"/>
    <cellStyle name="Normal 27" xfId="313" xr:uid="{C24A5F73-0CFC-4F09-8234-BC0867A0ACA7}"/>
    <cellStyle name="Normal 27 2" xfId="832" xr:uid="{50FFD7AD-DA30-42CE-8B4A-DB258F275702}"/>
    <cellStyle name="Normal 28" xfId="314" xr:uid="{6723CA30-9B62-4BE9-AED6-AAD5AE545841}"/>
    <cellStyle name="Normal 28 2" xfId="374" xr:uid="{D9511254-9A63-424F-AA61-5D1CE53B04E8}"/>
    <cellStyle name="Normal 29" xfId="315" xr:uid="{FA6CBB72-93CE-466B-987B-01196F9BF099}"/>
    <cellStyle name="Normal 29 2" xfId="860" xr:uid="{757DC4EA-F84F-44FC-9B69-19F37D0436E7}"/>
    <cellStyle name="Normal 3" xfId="8" xr:uid="{00000000-0005-0000-0000-000069000000}"/>
    <cellStyle name="Normal 3 2" xfId="38" xr:uid="{00000000-0005-0000-0000-00006A000000}"/>
    <cellStyle name="Normal 3 2 2" xfId="97" xr:uid="{00000000-0005-0000-0000-00006B000000}"/>
    <cellStyle name="Normal 3 3" xfId="33" xr:uid="{00000000-0005-0000-0000-00006C000000}"/>
    <cellStyle name="Normal 3 3 2" xfId="92" xr:uid="{00000000-0005-0000-0000-00006D000000}"/>
    <cellStyle name="Normal 3 4" xfId="28" xr:uid="{00000000-0005-0000-0000-00006E000000}"/>
    <cellStyle name="Normal 3 4 2" xfId="87" xr:uid="{00000000-0005-0000-0000-00006F000000}"/>
    <cellStyle name="Normal 3 4 3" xfId="494" xr:uid="{7AE22527-9FEA-4D44-839B-439D2531C5A2}"/>
    <cellStyle name="Normal 3 5" xfId="55" xr:uid="{00000000-0005-0000-0000-000070000000}"/>
    <cellStyle name="Normal 3 5 2" xfId="420" xr:uid="{9D04F1C4-4E54-4179-8F40-687FCC1E40E0}"/>
    <cellStyle name="Normal 3 5 3" xfId="376" xr:uid="{BE0304E1-11EE-4218-B289-EFF38DBDF186}"/>
    <cellStyle name="Normal 3 6" xfId="73" xr:uid="{00000000-0005-0000-0000-000071000000}"/>
    <cellStyle name="Normal 3 6 2" xfId="148" xr:uid="{00000000-0005-0000-0000-000072000000}"/>
    <cellStyle name="Normal 3 7" xfId="316" xr:uid="{09D80435-9A08-4856-8679-48A341C47466}"/>
    <cellStyle name="Normal 30" xfId="317" xr:uid="{01964015-A5D3-472C-82C4-C56D7F6295F3}"/>
    <cellStyle name="Normal 30 2" xfId="845" xr:uid="{C0FDF18C-7030-4ACD-B75E-1BF02E632BC8}"/>
    <cellStyle name="Normal 31" xfId="318" xr:uid="{689236CE-7F94-4764-BACF-CBA59AE980AC}"/>
    <cellStyle name="Normal 31 2" xfId="352" xr:uid="{EEE51D57-61B1-4955-8047-674D9D86FDD3}"/>
    <cellStyle name="Normal 31 2 2" xfId="409" xr:uid="{7D08A56A-FC3E-4E46-BCF6-E77D4AE17A3F}"/>
    <cellStyle name="Normal 31 2 3" xfId="399" xr:uid="{5DE92482-BBA8-47AA-8ACC-5ECFC434D32F}"/>
    <cellStyle name="Normal 31 3" xfId="862" xr:uid="{82F69C6A-9B82-4D9D-8268-19A403EDD5F6}"/>
    <cellStyle name="Normal 32" xfId="319" xr:uid="{EFBA7C2C-B8ED-481E-90E9-9A19E20BB43D}"/>
    <cellStyle name="Normal 32 2" xfId="387" xr:uid="{316EE80B-7C44-48BA-9455-ACF905E9E147}"/>
    <cellStyle name="Normal 33" xfId="320" xr:uid="{6A96675B-F715-46F5-AB4A-80F1C1ECEB7B}"/>
    <cellStyle name="Normal 33 2" xfId="848" xr:uid="{C4CF9E6D-E670-4639-8A60-5002733A5E71}"/>
    <cellStyle name="Normal 34" xfId="321" xr:uid="{9F25A86F-394C-4CA1-A954-05ADA45CD77B}"/>
    <cellStyle name="Normal 34 2" xfId="385" xr:uid="{56398931-170A-4CB8-9C71-4804484FB98C}"/>
    <cellStyle name="Normal 35" xfId="171" xr:uid="{948EB5CF-8F88-43D2-92BF-C82E82ACE62F}"/>
    <cellStyle name="Normal 35 2" xfId="359" xr:uid="{B5EC39E8-9009-45B8-BA3B-166C936AC100}"/>
    <cellStyle name="Normal 36" xfId="343" xr:uid="{5BC7DEFA-95A2-492C-A6EE-2C9B8C96208C}"/>
    <cellStyle name="Normal 36 2" xfId="403" xr:uid="{2C23BB3E-F5F6-4173-B0F3-0408FB167DFD}"/>
    <cellStyle name="Normal 36 3" xfId="392" xr:uid="{42D1CE95-DB7B-42E8-9CA2-E6284EDE6005}"/>
    <cellStyle name="Normal 36 3 2" xfId="618" xr:uid="{760F8223-D4AF-4600-9772-31D9AE5AB24C}"/>
    <cellStyle name="Normal 36 3 2 2" xfId="769" xr:uid="{965D53BD-3402-495B-BE9D-F311B524A9C6}"/>
    <cellStyle name="Normal 36 3 3" xfId="641" xr:uid="{80C3E516-3A1D-4FD3-88E2-2E257C2AE831}"/>
    <cellStyle name="Normal 36 3 3 2" xfId="790" xr:uid="{5D96861B-54F6-4ED1-A284-038BC3FE961E}"/>
    <cellStyle name="Normal 36 3 4" xfId="682" xr:uid="{0A38D372-82CF-445F-8C8A-C7B15C40C5BA}"/>
    <cellStyle name="Normal 36 3 4 2" xfId="810" xr:uid="{DF91DA8C-07B7-4036-83BA-14111A920CD3}"/>
    <cellStyle name="Normal 36 3 5" xfId="576" xr:uid="{3479B9F5-B518-4695-99C2-5374B0BC90D9}"/>
    <cellStyle name="Normal 36 3 5 2" xfId="749" xr:uid="{DB783DA8-6F6B-4F1C-9469-D474754C5EC8}"/>
    <cellStyle name="Normal 36 3 6" xfId="708" xr:uid="{5E505A91-FA45-41A8-A7A0-16869D3B9AEF}"/>
    <cellStyle name="Normal 36 3 7" xfId="514" xr:uid="{BFAE6696-252F-4BB8-AB53-9A3CA7248320}"/>
    <cellStyle name="Normal 36 4" xfId="526" xr:uid="{4C6765A2-88C1-49B1-A1FA-57C60E8DA451}"/>
    <cellStyle name="Normal 36 4 2" xfId="596" xr:uid="{6A1721DE-F564-49C9-993D-2B0C365D97D9}"/>
    <cellStyle name="Normal 36 4 2 2" xfId="759" xr:uid="{A31AC01F-2BD3-4A28-BBC3-47B1B8D06EDE}"/>
    <cellStyle name="Normal 36 4 3" xfId="718" xr:uid="{27C301FD-1E6E-425A-94DF-8FB96A570E4E}"/>
    <cellStyle name="Normal 36 5" xfId="547" xr:uid="{9E9FDA7C-BDAA-47B3-BC6B-CEA5723B0CBA}"/>
    <cellStyle name="Normal 36 5 2" xfId="629" xr:uid="{55F0132C-337F-4E1D-9EC3-0C504AFE5EC8}"/>
    <cellStyle name="Normal 36 5 2 2" xfId="779" xr:uid="{6BCBD14E-BBF8-4BC9-9916-E720C75293D9}"/>
    <cellStyle name="Normal 36 5 3" xfId="728" xr:uid="{B6CF985B-4DA0-4E56-A01A-FD1D0425300F}"/>
    <cellStyle name="Normal 36 6" xfId="656" xr:uid="{C656213A-8B6C-4C43-BE6E-8AAB42BD348E}"/>
    <cellStyle name="Normal 36 6 2" xfId="800" xr:uid="{9B515CE2-0C22-4804-A479-1DC76D192565}"/>
    <cellStyle name="Normal 36 7" xfId="564" xr:uid="{A27129FC-B657-40CE-A6D4-E1C78959D547}"/>
    <cellStyle name="Normal 36 7 2" xfId="738" xr:uid="{CD0F7B82-2610-4A1C-8929-A80AE2093B91}"/>
    <cellStyle name="Normal 36 8" xfId="697" xr:uid="{0A1A34A8-D029-494E-B71C-BE162238D242}"/>
    <cellStyle name="Normal 36 9" xfId="364" xr:uid="{A71D7E98-3582-4ACF-8177-A06904BD2D04}"/>
    <cellStyle name="Normal 37" xfId="169" xr:uid="{4369CC90-8B1A-4290-8E49-F43A1FCDA868}"/>
    <cellStyle name="Normal 37 2" xfId="410" xr:uid="{FF6788CA-E48F-4ACD-8272-C89D49A391E6}"/>
    <cellStyle name="Normal 37 2 2" xfId="619" xr:uid="{6D107978-0493-46EB-9DD2-A6157B22A814}"/>
    <cellStyle name="Normal 37 2 2 2" xfId="770" xr:uid="{DFCB9C6F-07C8-43DA-9BDD-2CE12DF814DB}"/>
    <cellStyle name="Normal 37 2 3" xfId="642" xr:uid="{EA0A06DE-6B6D-4BF7-8D3B-0977681ED9E1}"/>
    <cellStyle name="Normal 37 2 3 2" xfId="791" xr:uid="{B10A6996-E9DD-421A-8F3D-46F9446A415D}"/>
    <cellStyle name="Normal 37 2 4" xfId="683" xr:uid="{E7D54C54-482F-4916-9922-4634809D6959}"/>
    <cellStyle name="Normal 37 2 4 2" xfId="811" xr:uid="{434C7C6A-D9D1-4FDE-A6EE-BB31F405F42B}"/>
    <cellStyle name="Normal 37 2 5" xfId="580" xr:uid="{74F41D43-EC52-4D1C-9FB2-4AFFA02ACDBA}"/>
    <cellStyle name="Normal 37 2 5 2" xfId="750" xr:uid="{A2861819-DD5B-41A1-BC11-5813D6627A4C}"/>
    <cellStyle name="Normal 37 2 6" xfId="709" xr:uid="{698739F5-04D1-4FB6-8324-C5751F2B3284}"/>
    <cellStyle name="Normal 37 2 7" xfId="515" xr:uid="{80A6BF36-D620-4C38-B104-5D911C7C5EBB}"/>
    <cellStyle name="Normal 37 3" xfId="534" xr:uid="{26045176-8E4A-452C-816E-756A44BF1E73}"/>
    <cellStyle name="Normal 37 3 2" xfId="601" xr:uid="{BDD5A3DF-B27A-48D6-A6D5-28B62283C756}"/>
    <cellStyle name="Normal 37 3 2 2" xfId="760" xr:uid="{70FC597E-3E40-404D-8315-A66E75A43DD9}"/>
    <cellStyle name="Normal 37 3 3" xfId="719" xr:uid="{465E84A4-904F-4E97-98C2-899ECA757F27}"/>
    <cellStyle name="Normal 37 4" xfId="548" xr:uid="{D15970D6-0126-4465-BEC7-639CD8CE07F3}"/>
    <cellStyle name="Normal 37 4 2" xfId="631" xr:uid="{436651F4-2BCA-4DAD-93A4-727E24C561EF}"/>
    <cellStyle name="Normal 37 4 2 2" xfId="781" xr:uid="{017555F6-B17E-43D7-B6B9-1C9CA1A29BB3}"/>
    <cellStyle name="Normal 37 4 3" xfId="729" xr:uid="{3D41B99D-262E-4F30-A8FE-B3CF8965F7BE}"/>
    <cellStyle name="Normal 37 5" xfId="671" xr:uid="{7FA01622-BB76-4787-A611-3D8C62D388C3}"/>
    <cellStyle name="Normal 37 5 2" xfId="801" xr:uid="{A4CE9F0E-288A-41C7-884C-A053CBD7ACA5}"/>
    <cellStyle name="Normal 37 6" xfId="565" xr:uid="{134F5C90-ED09-41BD-8A50-2E2DFA6CDBE8}"/>
    <cellStyle name="Normal 37 6 2" xfId="739" xr:uid="{70BDFD64-B735-4E54-A842-956E4CB1A335}"/>
    <cellStyle name="Normal 37 7" xfId="699" xr:uid="{013CEAAC-818E-4B3B-8E4F-28493D1AA397}"/>
    <cellStyle name="Normal 37 8" xfId="839" xr:uid="{5D0936E8-E7E4-4A2B-8C37-A6894B0D45C7}"/>
    <cellStyle name="Normal 38" xfId="428" xr:uid="{02053F18-2C29-40D9-8C99-AEAC149E61B6}"/>
    <cellStyle name="Normal 38 2" xfId="518" xr:uid="{BD899C3A-CD10-49A5-B9C8-2E21FF4E4C85}"/>
    <cellStyle name="Normal 38 2 2" xfId="622" xr:uid="{D9EA8062-001F-4EAF-80BD-7293BF42F5DA}"/>
    <cellStyle name="Normal 38 2 2 2" xfId="773" xr:uid="{BD0D5E8E-083D-4452-9D97-87DA06A0624C}"/>
    <cellStyle name="Normal 38 2 3" xfId="645" xr:uid="{6D70ED7A-4B2F-45E0-94DC-D8D57864290D}"/>
    <cellStyle name="Normal 38 2 3 2" xfId="794" xr:uid="{651F28C6-F8C9-4812-87CA-6C81E9CE6C31}"/>
    <cellStyle name="Normal 38 2 4" xfId="686" xr:uid="{773114C4-E48D-4674-B2B1-366307CE6425}"/>
    <cellStyle name="Normal 38 2 4 2" xfId="814" xr:uid="{C1487E5B-B986-4F16-AA43-D76CFD446403}"/>
    <cellStyle name="Normal 38 2 5" xfId="583" xr:uid="{6560EB61-4166-450F-8BB2-9C39936DD4D4}"/>
    <cellStyle name="Normal 38 2 5 2" xfId="753" xr:uid="{66382821-2BC1-4C17-8FE0-D37D5011EEC5}"/>
    <cellStyle name="Normal 38 2 6" xfId="712" xr:uid="{DB9E3DC1-5BF4-4625-B3B7-C4A5CF0A12E2}"/>
    <cellStyle name="Normal 38 3" xfId="538" xr:uid="{72EBEA6C-EC8F-4CD7-8D0D-6518ACF5A6E9}"/>
    <cellStyle name="Normal 38 3 2" xfId="612" xr:uid="{725EA9D1-19C0-4705-9CC4-0302853F34FB}"/>
    <cellStyle name="Normal 38 3 2 2" xfId="763" xr:uid="{7EB599D5-648E-4915-9631-648133912440}"/>
    <cellStyle name="Normal 38 3 3" xfId="722" xr:uid="{875CAE45-9F77-42DC-81FC-5D2012763D9E}"/>
    <cellStyle name="Normal 38 4" xfId="551" xr:uid="{06EEE645-5C4B-48AF-ADDD-D7741420665F}"/>
    <cellStyle name="Normal 38 4 2" xfId="635" xr:uid="{54BD1C74-0CC1-41B0-BDD2-028827E7A4DA}"/>
    <cellStyle name="Normal 38 4 2 2" xfId="784" xr:uid="{F19213E7-93DB-463F-BA88-1A62DEB2742C}"/>
    <cellStyle name="Normal 38 4 3" xfId="732" xr:uid="{F794ACA1-164B-4A9A-A673-A4AF865E5A45}"/>
    <cellStyle name="Normal 38 5" xfId="674" xr:uid="{93690B57-213D-4613-A671-F8654C3B4ADF}"/>
    <cellStyle name="Normal 38 5 2" xfId="804" xr:uid="{EFF2B283-2E0B-4B49-A34E-FC56C02E0E1D}"/>
    <cellStyle name="Normal 38 6" xfId="568" xr:uid="{98CC408A-5AD0-4DD1-A2F3-406E3151D509}"/>
    <cellStyle name="Normal 38 6 2" xfId="742" xr:uid="{790149FC-9071-419A-B212-77F88F673F95}"/>
    <cellStyle name="Normal 38 7" xfId="702" xr:uid="{076D2CA6-3CC7-40D9-8AA7-C7254E8633A8}"/>
    <cellStyle name="Normal 38 8" xfId="504" xr:uid="{E8948026-611A-446E-BF22-6269FF463495}"/>
    <cellStyle name="Normal 38 9" xfId="829" xr:uid="{4E80951B-1E42-4CDD-BE1F-C5CE3F9B1A15}"/>
    <cellStyle name="Normal 39" xfId="384" xr:uid="{D4A56D6F-B982-4A3F-89F8-4AEC84258BF6}"/>
    <cellStyle name="Normal 39 2" xfId="519" xr:uid="{CAA69CF2-CCFB-4905-A7E3-ED1B35F9E3E2}"/>
    <cellStyle name="Normal 39 2 2" xfId="623" xr:uid="{ECB57764-5719-4818-B9E4-BDC79F6EB059}"/>
    <cellStyle name="Normal 39 2 2 2" xfId="774" xr:uid="{FF327424-2193-40D9-93B6-4C2D15A2A051}"/>
    <cellStyle name="Normal 39 2 3" xfId="646" xr:uid="{11144E46-2297-41B3-BBAE-0A7DDD596C6D}"/>
    <cellStyle name="Normal 39 2 3 2" xfId="795" xr:uid="{346637A8-EB8F-460F-954D-443CBC790A58}"/>
    <cellStyle name="Normal 39 2 4" xfId="687" xr:uid="{80EA5697-F292-4EC0-9595-9777A8C5654C}"/>
    <cellStyle name="Normal 39 2 4 2" xfId="815" xr:uid="{65E59E15-BA9E-4697-A33F-B3284D808D0F}"/>
    <cellStyle name="Normal 39 2 5" xfId="584" xr:uid="{F149C42F-97B7-4828-A3D7-8225FF9286F3}"/>
    <cellStyle name="Normal 39 2 5 2" xfId="754" xr:uid="{1A5ADC45-DF08-4CE6-BAEA-EBF8CF0B85E4}"/>
    <cellStyle name="Normal 39 2 6" xfId="713" xr:uid="{942838E9-6F69-42D7-8C48-BBCDEA5F61B4}"/>
    <cellStyle name="Normal 39 3" xfId="539" xr:uid="{CFBC86BE-DA70-4716-92D6-3EA985F97FDC}"/>
    <cellStyle name="Normal 39 3 2" xfId="613" xr:uid="{8B2D32A4-539F-4A86-96A0-446522D19AFD}"/>
    <cellStyle name="Normal 39 3 2 2" xfId="764" xr:uid="{86551AD7-740A-48A5-ACAF-7B390F7DDE1E}"/>
    <cellStyle name="Normal 39 3 3" xfId="723" xr:uid="{E1A6FD71-2177-4C0C-BF29-CF98FAF18EB6}"/>
    <cellStyle name="Normal 39 4" xfId="552" xr:uid="{540AFE19-4215-4DA2-A45D-5897D8C23958}"/>
    <cellStyle name="Normal 39 4 2" xfId="636" xr:uid="{990D3AA9-60B5-4BEB-A2C6-A64E9D21FEA6}"/>
    <cellStyle name="Normal 39 4 2 2" xfId="785" xr:uid="{34689062-AFE4-4217-A882-F4D63924A842}"/>
    <cellStyle name="Normal 39 4 3" xfId="733" xr:uid="{603BA030-EC21-40E7-871A-B6ABB170C905}"/>
    <cellStyle name="Normal 39 5" xfId="675" xr:uid="{AF44016A-6DC9-40A5-BBC2-174CD7224557}"/>
    <cellStyle name="Normal 39 5 2" xfId="805" xr:uid="{2A81AC95-2642-4815-8811-DBEAABABD1BE}"/>
    <cellStyle name="Normal 39 6" xfId="569" xr:uid="{C7D615CB-3DCF-45EA-8985-E71DBE4AF7A0}"/>
    <cellStyle name="Normal 39 6 2" xfId="743" xr:uid="{610ACA15-04F5-421A-AB56-C6565B92264B}"/>
    <cellStyle name="Normal 39 7" xfId="703" xr:uid="{30791D20-FCAD-4B73-86F5-1C70024DCB85}"/>
    <cellStyle name="Normal 39 8" xfId="406" xr:uid="{426D0BB6-2911-4461-9204-BD8C77965CBB}"/>
    <cellStyle name="Normal 4" xfId="22" xr:uid="{00000000-0005-0000-0000-000073000000}"/>
    <cellStyle name="Normal 4 2" xfId="39" xr:uid="{00000000-0005-0000-0000-000074000000}"/>
    <cellStyle name="Normal 4 2 2" xfId="98" xr:uid="{00000000-0005-0000-0000-000075000000}"/>
    <cellStyle name="Normal 4 3" xfId="35" xr:uid="{00000000-0005-0000-0000-000076000000}"/>
    <cellStyle name="Normal 4 3 2" xfId="94" xr:uid="{00000000-0005-0000-0000-000077000000}"/>
    <cellStyle name="Normal 4 4" xfId="29" xr:uid="{00000000-0005-0000-0000-000078000000}"/>
    <cellStyle name="Normal 4 4 2" xfId="88" xr:uid="{00000000-0005-0000-0000-000079000000}"/>
    <cellStyle name="Normal 4 5" xfId="57" xr:uid="{00000000-0005-0000-0000-00007A000000}"/>
    <cellStyle name="Normal 4 5 2" xfId="369" xr:uid="{821A2AF3-0079-4E02-B10A-71A33AB8EBA3}"/>
    <cellStyle name="Normal 4 6" xfId="82" xr:uid="{00000000-0005-0000-0000-00007B000000}"/>
    <cellStyle name="Normal 4 6 2" xfId="149" xr:uid="{00000000-0005-0000-0000-00007C000000}"/>
    <cellStyle name="Normal 4 7" xfId="170" xr:uid="{EAEC59DA-B5CA-47C8-8888-B0F003A108CB}"/>
    <cellStyle name="Normal 40" xfId="511" xr:uid="{BEF0F78B-A5F2-43EB-A7CE-AB143540EFEE}"/>
    <cellStyle name="Normal 41" xfId="524" xr:uid="{580913D0-8A49-49B5-89FE-38B145786758}"/>
    <cellStyle name="Normal 42" xfId="161" xr:uid="{C9CA024B-B25F-4143-8394-7B7547632597}"/>
    <cellStyle name="Normal 43" xfId="528" xr:uid="{4BFD1E66-DC02-47CF-A9AD-298F55B9AA04}"/>
    <cellStyle name="Normal 44" xfId="162" xr:uid="{41750F64-744C-45B4-BCD9-83D651258122}"/>
    <cellStyle name="Normal 45" xfId="7" xr:uid="{00000000-0005-0000-0000-00007D000000}"/>
    <cellStyle name="Normal 45 2" xfId="21" xr:uid="{00000000-0005-0000-0000-00007E000000}"/>
    <cellStyle name="Normal 45 3" xfId="14" xr:uid="{00000000-0005-0000-0000-00007F000000}"/>
    <cellStyle name="Normal 45_curr" xfId="25" xr:uid="{00000000-0005-0000-0000-000080000000}"/>
    <cellStyle name="Normal 46" xfId="160" xr:uid="{93B77223-2DEF-4BD7-92D9-4B433B893621}"/>
    <cellStyle name="Normal 47" xfId="532" xr:uid="{7D0A4F70-9930-4928-ADC2-094FB2FA8AE0}"/>
    <cellStyle name="Normal 48" xfId="530" xr:uid="{98A344E7-E93E-4C34-AF0A-4825C3A544A0}"/>
    <cellStyle name="Normal 49" xfId="531" xr:uid="{317E2D01-6E31-4D6A-8E86-36F34B6365BB}"/>
    <cellStyle name="Normal 5" xfId="26" xr:uid="{00000000-0005-0000-0000-000081000000}"/>
    <cellStyle name="Normal 5 2" xfId="40" xr:uid="{00000000-0005-0000-0000-000082000000}"/>
    <cellStyle name="Normal 5 2 2" xfId="99" xr:uid="{00000000-0005-0000-0000-000083000000}"/>
    <cellStyle name="Normal 5 2 3" xfId="843" xr:uid="{6AF28C66-5982-45E7-9F31-2C49A79462D6}"/>
    <cellStyle name="Normal 5 3" xfId="37" xr:uid="{00000000-0005-0000-0000-000084000000}"/>
    <cellStyle name="Normal 5 3 2" xfId="96" xr:uid="{00000000-0005-0000-0000-000085000000}"/>
    <cellStyle name="Normal 5 3 3" xfId="850" xr:uid="{3A143B34-3040-44D8-B600-985DA2AC52EB}"/>
    <cellStyle name="Normal 5 4" xfId="30" xr:uid="{00000000-0005-0000-0000-000086000000}"/>
    <cellStyle name="Normal 5 4 2" xfId="89" xr:uid="{00000000-0005-0000-0000-000087000000}"/>
    <cellStyle name="Normal 5 4 3" xfId="405" xr:uid="{D179DC2B-04E9-4F18-9804-54F37BB78C3E}"/>
    <cellStyle name="Normal 5 5" xfId="71" xr:uid="{00000000-0005-0000-0000-000088000000}"/>
    <cellStyle name="Normal 5 5 2" xfId="147" xr:uid="{00000000-0005-0000-0000-000089000000}"/>
    <cellStyle name="Normal 5 5 2 2" xfId="379" xr:uid="{35A424D4-5FD7-475B-8A9B-C32B5D4AF955}"/>
    <cellStyle name="Normal 5 5 3" xfId="366" xr:uid="{1C99C3F2-DB66-4880-AE23-C20E448EB516}"/>
    <cellStyle name="Normal 5 5 4" xfId="361" xr:uid="{5321319D-C505-46C9-9F53-2DBC96E4B4FF}"/>
    <cellStyle name="Normal 5 6" xfId="85" xr:uid="{00000000-0005-0000-0000-00008A000000}"/>
    <cellStyle name="Normal 5 6 2" xfId="150" xr:uid="{00000000-0005-0000-0000-00008B000000}"/>
    <cellStyle name="Normal 5 7" xfId="158" xr:uid="{1B0CE935-4C0F-4FFF-B524-9624750C632F}"/>
    <cellStyle name="Normal 5 7 2" xfId="381" xr:uid="{545089BA-2EB9-4C91-86CD-C87D805009D6}"/>
    <cellStyle name="Normal 5 8" xfId="322" xr:uid="{40D2F221-FB48-437E-8DB2-DC15962F2C7C}"/>
    <cellStyle name="Normal 50" xfId="545" xr:uid="{22E576C4-CD04-474E-AAE7-31492169BB44}"/>
    <cellStyle name="Normal 51" xfId="525" xr:uid="{B1F3451C-B154-401C-9A68-679C657E5F42}"/>
    <cellStyle name="Normal 52" xfId="529" xr:uid="{E9DBDED7-1418-4228-B0C2-3776CBF75935}"/>
    <cellStyle name="Normal 53" xfId="370" xr:uid="{5B340B85-33DD-420A-B7D3-3BB0A4EA1F6A}"/>
    <cellStyle name="Normal 54" xfId="820" xr:uid="{B44C91CF-1889-4781-A226-79C9EC7F4B31}"/>
    <cellStyle name="Normal 54 2" xfId="367" xr:uid="{81C0C749-2BAA-4A5E-928A-2D8379B74964}"/>
    <cellStyle name="Normal 55" xfId="821" xr:uid="{23F1290C-6648-4E7D-BB6D-7A79B34B0961}"/>
    <cellStyle name="Normal 55 2" xfId="502" xr:uid="{B28E1B18-5FCC-4ABA-ADB7-9DE6DA2F0348}"/>
    <cellStyle name="Normal 56" xfId="822" xr:uid="{60087F8C-7AFD-434D-8F9E-6DFB72FC7CCF}"/>
    <cellStyle name="Normal 56 2" xfId="837" xr:uid="{D7DE53D8-C2AA-4136-BB7E-DD1250D00B2B}"/>
    <cellStyle name="Normal 57" xfId="823" xr:uid="{432DAB92-591C-4541-8A7E-ACF67782D769}"/>
    <cellStyle name="Normal 57 2" xfId="856" xr:uid="{673976D2-337B-4653-9408-B6E7178ADD98}"/>
    <cellStyle name="Normal 58" xfId="824" xr:uid="{FDDB01DD-7A92-4250-B2A3-5D3C70491674}"/>
    <cellStyle name="Normal 58 2" xfId="357" xr:uid="{18C914F8-4507-4E71-8428-2EA6CADC2155}"/>
    <cellStyle name="Normal 59" xfId="825" xr:uid="{E8C41725-CACD-4ABC-A7AF-49F428D8605C}"/>
    <cellStyle name="Normal 59 2" xfId="844" xr:uid="{AE565059-C3B9-4DA0-8626-75EE326FFA84}"/>
    <cellStyle name="Normal 6" xfId="31" xr:uid="{00000000-0005-0000-0000-00008C000000}"/>
    <cellStyle name="Normal 6 2" xfId="72" xr:uid="{00000000-0005-0000-0000-00008D000000}"/>
    <cellStyle name="Normal 6 2 2" xfId="144" xr:uid="{00000000-0005-0000-0000-00008E000000}"/>
    <cellStyle name="Normal 6 2 2 2" xfId="404" xr:uid="{FAB00E43-E327-4E7D-909A-BB1174D9B700}"/>
    <cellStyle name="Normal 6 2 3" xfId="345" xr:uid="{4A0C9244-0118-4AC1-AB44-AF3E9F86ECE9}"/>
    <cellStyle name="Normal 6 2 3 2" xfId="562" xr:uid="{B4D8FBAB-A1CF-45FD-873D-23B5584FBE20}"/>
    <cellStyle name="Normal 6 2 4" xfId="455" xr:uid="{AA777169-F88A-4A1D-8BA4-90F429B9CE97}"/>
    <cellStyle name="Normal 6 3" xfId="90" xr:uid="{00000000-0005-0000-0000-00008F000000}"/>
    <cellStyle name="Normal 6 3 2" xfId="575" xr:uid="{635F5251-BE7F-4FFB-9C15-356A943E0AB7}"/>
    <cellStyle name="Normal 6 4" xfId="136" xr:uid="{00000000-0005-0000-0000-000090000000}"/>
    <cellStyle name="Normal 6 5" xfId="323" xr:uid="{A2AF819F-E2FA-4E0D-936C-5B7E935DD2CE}"/>
    <cellStyle name="Normal 60" xfId="826" xr:uid="{ACD9341C-58A3-4BBC-B997-134831126E75}"/>
    <cellStyle name="Normal 60 2" xfId="831" xr:uid="{39C82864-F9E8-41D9-8D20-B1B92D4F8DEE}"/>
    <cellStyle name="Normal 61" xfId="828" xr:uid="{AC38DD7B-E62D-4584-8340-4307CB8EF9C4}"/>
    <cellStyle name="Normal 62" xfId="842" xr:uid="{947DFC8A-D8FC-49DB-9560-2E916D844A8D}"/>
    <cellStyle name="Normal 63" xfId="507" xr:uid="{21EF1419-4246-44F3-AEBF-CBA45F0DBBFF}"/>
    <cellStyle name="Normal 64" xfId="849" xr:uid="{7CAB7502-CB6F-44FC-BEE9-3AA05F22D250}"/>
    <cellStyle name="Normal 65" xfId="503" xr:uid="{63B14BFB-7464-4BEE-8A3C-56AB95350E19}"/>
    <cellStyle name="Normal 66" xfId="836" xr:uid="{5BF41E0A-8DDA-46DF-97B6-412B4DF994F7}"/>
    <cellStyle name="Normal 67" xfId="838" xr:uid="{900FBEA3-1929-4FCA-8F7F-BEB67518D67E}"/>
    <cellStyle name="Normal 68" xfId="362" xr:uid="{3766F675-1965-474B-8D2A-3535C2EBE63C}"/>
    <cellStyle name="Normal 7" xfId="36" xr:uid="{00000000-0005-0000-0000-000091000000}"/>
    <cellStyle name="Normal 7 2" xfId="95" xr:uid="{00000000-0005-0000-0000-000092000000}"/>
    <cellStyle name="Normal 7 2 2" xfId="346" xr:uid="{FCBEA7B9-D560-4347-89FC-414670EEBB46}"/>
    <cellStyle name="Normal 7 2 3" xfId="394" xr:uid="{F0DCDA1D-486E-498C-AEA2-FD41F585730E}"/>
    <cellStyle name="Normal 7 2 3 2" xfId="563" xr:uid="{DFE080CE-46BC-4EC7-AE47-C632C985F082}"/>
    <cellStyle name="Normal 7 2 4" xfId="456" xr:uid="{83E2850A-A10F-484F-B418-D87C4654DB2F}"/>
    <cellStyle name="Normal 7 2 5" xfId="835" xr:uid="{A213ECA7-AF3F-4A30-8A7A-5F0F17563875}"/>
    <cellStyle name="Normal 7 3" xfId="139" xr:uid="{00000000-0005-0000-0000-000093000000}"/>
    <cellStyle name="Normal 7 3 2" xfId="462" xr:uid="{8087B267-EB01-4F84-AEDA-2591D057F607}"/>
    <cellStyle name="Normal 7 3 3" xfId="380" xr:uid="{53A05DE1-A8D7-4543-AA4E-F308711E9577}"/>
    <cellStyle name="Normal 7 4" xfId="159" xr:uid="{7A5663DA-0C36-4EFF-8282-4CFDDEE66ABB}"/>
    <cellStyle name="Normal 7 4 2" xfId="382" xr:uid="{CEDF7642-C960-4C32-9F36-C428FDDC5A2B}"/>
    <cellStyle name="Normal 7 4 3" xfId="453" xr:uid="{EAA13A12-E3EC-4280-9DC6-30D42724F50E}"/>
    <cellStyle name="Normal 7 4 4" xfId="559" xr:uid="{7274EEF9-78A1-4119-A9DD-3A594BEE3688}"/>
    <cellStyle name="Normal 7 5" xfId="324" xr:uid="{89E8113A-4F03-4405-A395-BD57D7117ECE}"/>
    <cellStyle name="Normal 7 5 2" xfId="426" xr:uid="{698675C7-B525-4D0D-A858-0E138DFA96DA}"/>
    <cellStyle name="Normal 8" xfId="32" xr:uid="{00000000-0005-0000-0000-000094000000}"/>
    <cellStyle name="Normal 8 2" xfId="91" xr:uid="{00000000-0005-0000-0000-000095000000}"/>
    <cellStyle name="Normal 8 2 2" xfId="347" xr:uid="{5C912B04-98DB-492C-A801-EAAC9C314A60}"/>
    <cellStyle name="Normal 8 2 3" xfId="395" xr:uid="{5EC5F59E-955A-46E0-AC3D-0491A3A1DAF3}"/>
    <cellStyle name="Normal 8 2 4" xfId="457" xr:uid="{EDB52D31-F4C2-4252-8979-48E21ACF1B9E}"/>
    <cellStyle name="Normal 8 3" xfId="163" xr:uid="{BBB5CDA3-E79E-4614-A56A-CAAC3F692A58}"/>
    <cellStyle name="Normal 8 3 2" xfId="460" xr:uid="{91740D72-D73A-482E-B969-AF9268560D1E}"/>
    <cellStyle name="Normal 8 4" xfId="325" xr:uid="{2E228846-874E-48C8-9EED-A6692613C99B}"/>
    <cellStyle name="Normal 8 4 2" xfId="427" xr:uid="{0F9EF916-1BCB-465A-89D9-347A5631F8D2}"/>
    <cellStyle name="Normal 9" xfId="34" xr:uid="{00000000-0005-0000-0000-000096000000}"/>
    <cellStyle name="Normal 9 2" xfId="93" xr:uid="{00000000-0005-0000-0000-000097000000}"/>
    <cellStyle name="Normal 9 2 2" xfId="443" xr:uid="{3D1F1956-BDAF-4207-8097-B4B3D52D155C}"/>
    <cellStyle name="Normal 9 2 3" xfId="501" xr:uid="{81604FC2-F719-4663-B216-93B1FF850505}"/>
    <cellStyle name="Normal 9 3" xfId="164" xr:uid="{0174BEE5-C4FA-4BBB-8DF6-6EA95081EE76}"/>
    <cellStyle name="Normal 9 3 2" xfId="485" xr:uid="{4C2AA9D8-9DCF-4BE3-8F2F-B04A3890B11C}"/>
    <cellStyle name="Normal 9 3 3" xfId="470" xr:uid="{6E1E9303-543C-4660-990F-0ACE8A58D7B7}"/>
    <cellStyle name="Normal 9 4" xfId="326" xr:uid="{0F9BC014-D4DB-449B-9AFE-5651B4F60BCE}"/>
    <cellStyle name="Normal 9 4 2" xfId="467" xr:uid="{8FCE1CA5-6FD3-493E-BC7A-6BCE6F96E4F6}"/>
    <cellStyle name="Normal 9 5" xfId="429" xr:uid="{61C2623C-EE33-4CDC-B7EB-879031E98499}"/>
    <cellStyle name="Note 2" xfId="77" xr:uid="{00000000-0005-0000-0000-000098000000}"/>
    <cellStyle name="Note 2 2" xfId="602" xr:uid="{7990F410-3871-4859-8B2B-973D7BE852A5}"/>
    <cellStyle name="Note 2 3" xfId="681" xr:uid="{B6E2C93D-47DF-4A8B-BF0E-0BF2776ED2BA}"/>
    <cellStyle name="Note 3" xfId="327" xr:uid="{6A526D6A-E3C9-48AD-814F-352D472630A9}"/>
    <cellStyle name="Note 3 2" xfId="603" xr:uid="{433BCD87-F39C-4EB6-BDE7-316A586BD174}"/>
    <cellStyle name="Note 3 3" xfId="680" xr:uid="{17E54664-51EA-43C1-A759-6291A6EF3E98}"/>
    <cellStyle name="Note 4" xfId="328" xr:uid="{7345DA34-8389-4DA3-A56A-4673ED24C70B}"/>
    <cellStyle name="Note 4 2" xfId="604" xr:uid="{30B98EB6-A5DB-48AD-A294-3F3F8609E7B7}"/>
    <cellStyle name="Note 4 3" xfId="665" xr:uid="{20B9EEA2-0444-4ADD-BE6C-3914049C3F31}"/>
    <cellStyle name="Note 5" xfId="329" xr:uid="{DB02FC90-072B-4088-AA07-5EC2B71274DC}"/>
    <cellStyle name="Note 5 2" xfId="351" xr:uid="{9CC81A19-3991-4E20-95DA-A4E2B9E0A8E6}"/>
    <cellStyle name="Note 5 2 2" xfId="408" xr:uid="{B0CEE6C8-B218-4A23-89DA-C3C5C7AF2EBD}"/>
    <cellStyle name="Note 5 2 3" xfId="398" xr:uid="{928897EA-53F0-46DC-A647-08B9A714FBBC}"/>
    <cellStyle name="Note 5 3" xfId="605" xr:uid="{66075EC5-6E06-464C-B184-6BCD2ED9B690}"/>
    <cellStyle name="Note 5 4" xfId="670" xr:uid="{3E4D5681-2395-4BDA-885A-F59F037304D4}"/>
    <cellStyle name="Note 6" xfId="592" xr:uid="{341C8D60-D53E-4DFC-9D34-548EF26412F9}"/>
    <cellStyle name="Note 7" xfId="694" xr:uid="{B96246D1-9349-49B5-9FF8-C4849CCCAE72}"/>
    <cellStyle name="Output 2" xfId="134" xr:uid="{00000000-0005-0000-0000-000099000000}"/>
    <cellStyle name="Output 2 2" xfId="330" xr:uid="{480E5593-2A5C-4850-95AD-A579F8A604E7}"/>
    <cellStyle name="Output 3" xfId="331" xr:uid="{981E296C-D85F-476F-9D49-62B5ACBF6434}"/>
    <cellStyle name="Output 3 2" xfId="606" xr:uid="{9317D8F3-D778-418F-A8C5-AE702ABE1BED}"/>
    <cellStyle name="Output 4" xfId="332" xr:uid="{4C76D912-279F-432B-B9C0-576838B79A58}"/>
    <cellStyle name="Output 4 2" xfId="607" xr:uid="{58C46A73-2842-4E21-99D6-2B54018B4DA8}"/>
    <cellStyle name="Output 5" xfId="593" xr:uid="{96996394-942A-4F74-8306-9CEFE5328603}"/>
    <cellStyle name="Percent (0)" xfId="333" xr:uid="{7959D8E9-5EA8-4E18-B5E5-F6C6434F249F}"/>
    <cellStyle name="Percent 10" xfId="527" xr:uid="{17E8AE73-BE5E-4238-9C53-6CCD5BD50923}"/>
    <cellStyle name="Percent 11" xfId="546" xr:uid="{EA0CA1E9-B8A0-4A7A-AB78-171C9E038C03}"/>
    <cellStyle name="Percent 12" xfId="574" xr:uid="{74248EEF-4D2D-4A8A-AB86-77BD79AE8C6C}"/>
    <cellStyle name="Percent 13" xfId="578" xr:uid="{DC667A57-F651-4833-87C0-9EA8536F0C0E}"/>
    <cellStyle name="Percent 14" xfId="577" xr:uid="{94E91175-D6FA-4C98-81D3-6EDABE7D60DE}"/>
    <cellStyle name="Percent 15" xfId="579" xr:uid="{7ED92D1B-AEC1-4AD8-91AC-2EEB8BB664E5}"/>
    <cellStyle name="Percent 16" xfId="589" xr:uid="{989A4B10-CA7C-4CC0-B10C-7AC629174AFA}"/>
    <cellStyle name="Percent 17" xfId="594" xr:uid="{EA1B483F-297E-468C-84C5-CEF551E1412C}"/>
    <cellStyle name="Percent 18" xfId="628" xr:uid="{BFA5562C-B25A-4070-9EA3-C2A250161E07}"/>
    <cellStyle name="Percent 19" xfId="632" xr:uid="{07499E53-B059-4510-A11E-14EDB0CAD70B}"/>
    <cellStyle name="Percent 2" xfId="54" xr:uid="{00000000-0005-0000-0000-00009A000000}"/>
    <cellStyle name="Percent 2 2" xfId="425" xr:uid="{3F8EC3FE-563E-41D2-90EB-8C6B02F4B8CC}"/>
    <cellStyle name="Percent 2 3" xfId="444" xr:uid="{E5088C00-0960-461F-9293-851E3423FFE3}"/>
    <cellStyle name="Percent 20" xfId="630" xr:uid="{9B6C56EC-5313-4CB6-8B75-CE5913433596}"/>
    <cellStyle name="Percent 21" xfId="653" xr:uid="{9A7A3B2F-785B-4300-9D2D-61C75752F2E9}"/>
    <cellStyle name="Percent 22" xfId="655" xr:uid="{2A8E1B59-41EE-48CF-8654-88C71DA5F012}"/>
    <cellStyle name="Percent 23" xfId="668" xr:uid="{033FB5E1-C8B6-4E23-A1C7-8FB9761B7F30}"/>
    <cellStyle name="Percent 24" xfId="659" xr:uid="{FD9AE2E7-ADF8-4FE8-8AD0-2DF438D908B1}"/>
    <cellStyle name="Percent 25" xfId="664" xr:uid="{D6BBB46C-6438-4FC5-BA90-A9BA9FBA0F39}"/>
    <cellStyle name="Percent 26" xfId="662" xr:uid="{100328A7-31EF-4D71-8758-7A924344952F}"/>
    <cellStyle name="Percent 27" xfId="663" xr:uid="{F7FBDC89-4A35-45EC-A9D5-38576E9C9025}"/>
    <cellStyle name="Percent 28" xfId="657" xr:uid="{FA1EBC9E-0F08-4D6B-85F5-42735234F907}"/>
    <cellStyle name="Percent 29" xfId="667" xr:uid="{BC99DF9A-C48A-4628-A457-3FF3DD8613FD}"/>
    <cellStyle name="Percent 3" xfId="62" xr:uid="{00000000-0005-0000-0000-00009B000000}"/>
    <cellStyle name="Percent 3 2" xfId="344" xr:uid="{C5313D79-3E79-4136-8BCD-E67826942338}"/>
    <cellStyle name="Percent 3 2 2" xfId="445" xr:uid="{C1413769-EEF9-4CF3-9A8B-9C88982CD8BA}"/>
    <cellStyle name="Percent 3 3" xfId="393" xr:uid="{BAEFD209-856E-454D-92FF-98605E6E841F}"/>
    <cellStyle name="Percent 3 3 2" xfId="430" xr:uid="{B631AC4D-72F2-4AA7-9C26-FD9EB86941C0}"/>
    <cellStyle name="Percent 30" xfId="660" xr:uid="{0006FF9D-E5EC-4D43-812B-750CE95065D4}"/>
    <cellStyle name="Percent 31" xfId="654" xr:uid="{F86C4AB3-37F6-44CA-9176-51CCF659A9CA}"/>
    <cellStyle name="Percent 32" xfId="661" xr:uid="{D0AF9B0A-7ED1-4ED2-A621-F8A480431E35}"/>
    <cellStyle name="Percent 33" xfId="557" xr:uid="{4F662F10-57FA-48A5-8DD2-9DCB22B95C35}"/>
    <cellStyle name="Percent 34" xfId="696" xr:uid="{4C20751B-D55F-4C3F-B382-85D75D9F19C6}"/>
    <cellStyle name="Percent 35" xfId="780" xr:uid="{8380ED99-62ED-4C0C-B7BC-45974014DF29}"/>
    <cellStyle name="Percent 36" xfId="827" xr:uid="{11014E37-C841-41B4-AF09-9001182F93D2}"/>
    <cellStyle name="Percent 37" xfId="698" xr:uid="{3BC04362-1F36-4F3B-9905-F5F55EFEC1E4}"/>
    <cellStyle name="Percent 38" xfId="748" xr:uid="{AA349C29-4055-4D55-996F-FA16185419E0}"/>
    <cellStyle name="Percent 39" xfId="458" xr:uid="{E31756D1-0E15-498E-B25B-530F0D6EC170}"/>
    <cellStyle name="Percent 4" xfId="446" xr:uid="{BA35A269-7054-476F-9ABE-B7FA98C398B9}"/>
    <cellStyle name="Percent 4 2" xfId="522" xr:uid="{E4F48D24-34F1-465F-BFA8-07F3D5CF3333}"/>
    <cellStyle name="Percent 4 2 2" xfId="626" xr:uid="{552AA3B5-F464-4C9E-A64C-5FE7676B446C}"/>
    <cellStyle name="Percent 4 2 2 2" xfId="777" xr:uid="{07FDCE00-1BEB-44C9-86E2-962FC0B5C3D0}"/>
    <cellStyle name="Percent 4 2 3" xfId="649" xr:uid="{BFD3B2E4-8FF5-41ED-BD94-D960151C5114}"/>
    <cellStyle name="Percent 4 2 3 2" xfId="798" xr:uid="{9CF6B900-4D22-4D02-A950-83E24C8753E9}"/>
    <cellStyle name="Percent 4 2 4" xfId="690" xr:uid="{ABFC0C42-461C-4419-BB52-C6A9DAC49EE9}"/>
    <cellStyle name="Percent 4 2 4 2" xfId="818" xr:uid="{B613EA0E-F9D0-4186-981C-06A97E06A1F2}"/>
    <cellStyle name="Percent 4 2 5" xfId="587" xr:uid="{A3F77F8E-6711-4E9B-9269-2DACE828BC7E}"/>
    <cellStyle name="Percent 4 2 5 2" xfId="757" xr:uid="{FE8D48D8-5BA3-4551-A052-8A839D196EA9}"/>
    <cellStyle name="Percent 4 2 6" xfId="716" xr:uid="{6D0BEA85-7D92-428A-A6C3-8E5A7B1D3D82}"/>
    <cellStyle name="Percent 4 3" xfId="542" xr:uid="{5A106246-80F1-4B48-AB0E-C54F86FF5995}"/>
    <cellStyle name="Percent 4 3 2" xfId="616" xr:uid="{2C118EBD-0A53-40B0-9D30-D1BD34FB494A}"/>
    <cellStyle name="Percent 4 3 2 2" xfId="767" xr:uid="{B5941712-30A4-4A64-9F2E-BD1CEFE5D349}"/>
    <cellStyle name="Percent 4 3 3" xfId="726" xr:uid="{C0783036-181E-4B2B-9A87-9D5FAEEA62E5}"/>
    <cellStyle name="Percent 4 4" xfId="555" xr:uid="{864022CB-5A14-4029-B6A9-6F8C04C6BDD7}"/>
    <cellStyle name="Percent 4 4 2" xfId="639" xr:uid="{7C210D5C-11CF-4600-955F-70DF1BCBCC83}"/>
    <cellStyle name="Percent 4 4 2 2" xfId="788" xr:uid="{DC341F50-FD4A-40A5-8DC6-12F2B359392F}"/>
    <cellStyle name="Percent 4 4 3" xfId="736" xr:uid="{1F1A8307-E093-480A-856C-8FCB3307623E}"/>
    <cellStyle name="Percent 4 5" xfId="678" xr:uid="{0A34E840-48FE-42B5-AC61-4A74610622D8}"/>
    <cellStyle name="Percent 4 5 2" xfId="808" xr:uid="{7EFDC7FF-D1E3-4852-A5D2-F67474AA1B7B}"/>
    <cellStyle name="Percent 4 6" xfId="572" xr:uid="{A15CD13E-3EA9-4F92-94FB-2918ED9C97A5}"/>
    <cellStyle name="Percent 4 6 2" xfId="746" xr:uid="{3F16FDA4-F909-481E-8778-6A17236DC8BF}"/>
    <cellStyle name="Percent 4 7" xfId="706" xr:uid="{B8CBAC28-05D7-4817-8D1A-237933663BB6}"/>
    <cellStyle name="Percent 4 8" xfId="509" xr:uid="{C641352D-2347-404E-8E4E-37F3DED0FB99}"/>
    <cellStyle name="Percent 40" xfId="363" xr:uid="{26E7F4B7-90DF-4023-9DB1-D83C462D556E}"/>
    <cellStyle name="Percent 41" xfId="851" xr:uid="{DA8E2E28-D372-400A-B2CE-2132141D4587}"/>
    <cellStyle name="Percent 42" xfId="358" xr:uid="{B80E3ACC-D61B-4241-BEE7-E70633D36F71}"/>
    <cellStyle name="Percent 43" xfId="861" xr:uid="{E55B5740-0908-4B95-8DE2-114BE40A1E23}"/>
    <cellStyle name="Percent 44" xfId="847" xr:uid="{97191056-32CA-4CF4-AA39-69E99664DD1B}"/>
    <cellStyle name="Percent 45" xfId="859" xr:uid="{8727458D-72D7-4898-9390-AA892D60B204}"/>
    <cellStyle name="Percent 46" xfId="853" xr:uid="{2DD3AF57-C440-4118-AB2E-0128458D08A4}"/>
    <cellStyle name="Percent 47" xfId="356" xr:uid="{3A560E13-7A0A-4ED4-92E1-416EC4BBAE2E}"/>
    <cellStyle name="Percent 48" xfId="386" xr:uid="{8D9CBCFD-DDEA-4A1A-B0D2-B073F723AEE4}"/>
    <cellStyle name="Percent 49" xfId="383" xr:uid="{4A7C07C9-9D7D-4159-9937-103A4677AA5F}"/>
    <cellStyle name="Percent 5" xfId="447" xr:uid="{D146435B-58D9-4D88-8CE4-014D03BCCC00}"/>
    <cellStyle name="Percent 5 2" xfId="523" xr:uid="{675BF42B-5F93-4DF1-AA26-597812BA9B74}"/>
    <cellStyle name="Percent 5 2 2" xfId="627" xr:uid="{6BC1E4D0-B5B6-4B9C-9BFC-883039557FDC}"/>
    <cellStyle name="Percent 5 2 2 2" xfId="778" xr:uid="{8F89EB11-343D-42B1-86F3-3101176AEB9D}"/>
    <cellStyle name="Percent 5 2 3" xfId="650" xr:uid="{18A9EFFF-16A1-465E-9A13-2046E079C283}"/>
    <cellStyle name="Percent 5 2 3 2" xfId="799" xr:uid="{3223FF6D-2713-41C2-8548-CE30E5C2C259}"/>
    <cellStyle name="Percent 5 2 4" xfId="691" xr:uid="{4265760A-5D9A-4BA0-BA1E-BA33824959F9}"/>
    <cellStyle name="Percent 5 2 4 2" xfId="819" xr:uid="{0442BBD5-08A9-4489-B425-1DCF9A837649}"/>
    <cellStyle name="Percent 5 2 5" xfId="588" xr:uid="{BB3303AA-3680-425C-B831-3DB49AB3A1DE}"/>
    <cellStyle name="Percent 5 2 5 2" xfId="758" xr:uid="{6A6C760E-8DA7-400E-AB08-0CE702EC2C03}"/>
    <cellStyle name="Percent 5 2 6" xfId="717" xr:uid="{3510A1F5-B04D-48BB-A2A9-7C0978E6C775}"/>
    <cellStyle name="Percent 5 3" xfId="543" xr:uid="{56252BC0-E831-4182-9278-EC8BF877824F}"/>
    <cellStyle name="Percent 5 3 2" xfId="617" xr:uid="{FA29963E-DC49-4E70-B87B-1A504E88B518}"/>
    <cellStyle name="Percent 5 3 2 2" xfId="768" xr:uid="{91D8C258-3921-4F50-8298-CF6D9ACB2AA4}"/>
    <cellStyle name="Percent 5 3 3" xfId="727" xr:uid="{20AB74D6-2383-41B1-B19B-28F1F928C6BC}"/>
    <cellStyle name="Percent 5 4" xfId="556" xr:uid="{FD0E4432-EE13-4E06-B51C-E47A815E330D}"/>
    <cellStyle name="Percent 5 4 2" xfId="640" xr:uid="{61938874-7B20-4BB7-9C7D-A3181196C59B}"/>
    <cellStyle name="Percent 5 4 2 2" xfId="789" xr:uid="{3C9AA5BF-F010-4BFD-BF9A-68AB0040AAC7}"/>
    <cellStyle name="Percent 5 4 3" xfId="737" xr:uid="{F306E790-90FB-44A6-A4CF-498B4B83B3E0}"/>
    <cellStyle name="Percent 5 5" xfId="679" xr:uid="{443D58E9-2DB1-40AC-BD43-A89C454DAECC}"/>
    <cellStyle name="Percent 5 5 2" xfId="809" xr:uid="{B0947EE7-B9A8-4750-8BA0-08D13EC9C88E}"/>
    <cellStyle name="Percent 5 6" xfId="573" xr:uid="{AC005EDB-A67B-484D-BE8E-32AAD3A033FA}"/>
    <cellStyle name="Percent 5 6 2" xfId="747" xr:uid="{7C9CCFB0-753C-4B87-B829-2FCAED04C1C7}"/>
    <cellStyle name="Percent 5 7" xfId="707" xr:uid="{22AC4111-5586-46F5-B3AE-99CDF10A57BF}"/>
    <cellStyle name="Percent 5 8" xfId="510" xr:uid="{ADBCD798-794F-47FB-BACF-8147BF07B00F}"/>
    <cellStyle name="Percent 50" xfId="830" xr:uid="{FAE06569-7664-47D9-8A9B-FC58007A10A7}"/>
    <cellStyle name="Percent 51" xfId="852" xr:uid="{F71AC472-BB21-4EE8-A010-8BB7EF092DDC}"/>
    <cellStyle name="Percent 52" xfId="841" xr:uid="{9E17CFC4-754F-4D4B-971F-8F1767940990}"/>
    <cellStyle name="Percent 53" xfId="833" xr:uid="{0F8533FB-B810-4945-8A28-75D273B3469E}"/>
    <cellStyle name="Percent 54" xfId="854" xr:uid="{E5FDB32A-E169-4406-9229-400A258A868A}"/>
    <cellStyle name="Percent 55" xfId="834" xr:uid="{DDFC4CED-9E45-4938-B0B3-013C2D777BB3}"/>
    <cellStyle name="Percent 56" xfId="846" xr:uid="{7E0046F9-8A37-4D32-A1CC-B30F0D0D11EF}"/>
    <cellStyle name="Percent 6" xfId="421" xr:uid="{A93E520D-593C-4F15-9655-ECC5F6067C4A}"/>
    <cellStyle name="Percent 7" xfId="388" xr:uid="{6EEFD4CD-E44A-4BAC-A0C0-DCC15A039577}"/>
    <cellStyle name="Percent 7 2" xfId="533" xr:uid="{4F233992-0863-4443-B0E6-9FAABEB87D91}"/>
    <cellStyle name="Percent 8" xfId="544" xr:uid="{82729240-A5E1-460F-B571-37356C532192}"/>
    <cellStyle name="Percent 9" xfId="535" xr:uid="{7A5FA2C1-871A-4A8B-AFC9-CD7834D01621}"/>
    <cellStyle name="Tickmark" xfId="334" xr:uid="{ABB25F53-2B85-4C76-A111-4945B7CE365B}"/>
    <cellStyle name="Title 2" xfId="111" xr:uid="{00000000-0005-0000-0000-00009C000000}"/>
    <cellStyle name="Title 2 2" xfId="335" xr:uid="{1CD2B49D-A473-4EA0-9D28-737A42BBE344}"/>
    <cellStyle name="Title 3" xfId="336" xr:uid="{29EACD1E-781F-4814-80C8-6595D27B6AE0}"/>
    <cellStyle name="Total 2" xfId="78" xr:uid="{00000000-0005-0000-0000-00009D000000}"/>
    <cellStyle name="Total 2 2" xfId="337" xr:uid="{897279B7-B347-4CE5-AD3B-182D759691FA}"/>
    <cellStyle name="Total 3" xfId="338" xr:uid="{F736461D-6BED-4362-B151-0F19E00519A6}"/>
    <cellStyle name="Total 3 2" xfId="608" xr:uid="{B35CD396-0673-4161-8E04-9F93735CC6BE}"/>
    <cellStyle name="Total 4" xfId="339" xr:uid="{4756FB2B-45CE-4650-8B69-7961540D4EC6}"/>
    <cellStyle name="Total 4 2" xfId="609" xr:uid="{B901E79C-F9B0-4208-A063-27AF42AE9353}"/>
    <cellStyle name="Total 5" xfId="595" xr:uid="{229A6FA9-EF54-41B1-BB5F-BD0AF9406E7D}"/>
    <cellStyle name="Warning Text 2" xfId="70" xr:uid="{00000000-0005-0000-0000-00009E000000}"/>
    <cellStyle name="Warning Text 2 2" xfId="340" xr:uid="{DFF6ABF1-17CB-4C14-AD00-D0F552D0E553}"/>
    <cellStyle name="Warning Text 3" xfId="341" xr:uid="{335B1496-4DBD-451A-B847-EBFE3898C77F}"/>
  </cellStyles>
  <dxfs count="0"/>
  <tableStyles count="1" defaultTableStyle="TableStyleMedium9" defaultPivotStyle="PivotStyleLight16">
    <tableStyle name="Invisible" pivot="0" table="0" count="0" xr9:uid="{44A89EA8-AD06-41C5-96D6-315EA276EC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ColWidth="9.140625" defaultRowHeight="12.75"/>
  <cols>
    <col min="1" max="16384" width="9.140625" style="1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tabColor rgb="FF00B050"/>
  </sheetPr>
  <dimension ref="A1:R54"/>
  <sheetViews>
    <sheetView showZeros="0" tabSelected="1" view="pageBreakPreview" zoomScaleNormal="90" zoomScaleSheetLayoutView="100" workbookViewId="0">
      <selection activeCell="A4" sqref="A4"/>
    </sheetView>
  </sheetViews>
  <sheetFormatPr defaultColWidth="10.7109375" defaultRowHeight="12.75"/>
  <cols>
    <col min="1" max="1" width="44.42578125" customWidth="1"/>
    <col min="2" max="2" width="5.5703125" customWidth="1"/>
    <col min="3" max="3" width="17.28515625" bestFit="1" customWidth="1"/>
    <col min="4" max="4" width="7.140625" customWidth="1"/>
    <col min="5" max="5" width="16.85546875" customWidth="1"/>
    <col min="6" max="6" width="20.28515625" style="12" hidden="1" customWidth="1"/>
    <col min="7" max="7" width="2.7109375" style="12" hidden="1" customWidth="1"/>
    <col min="8" max="8" width="16.42578125" style="12" hidden="1" customWidth="1"/>
    <col min="9" max="9" width="1.7109375" style="12" hidden="1" customWidth="1"/>
    <col min="10" max="10" width="16.85546875" style="12" hidden="1" customWidth="1"/>
    <col min="11" max="11" width="2.7109375" style="12" hidden="1" customWidth="1"/>
    <col min="12" max="12" width="17.7109375" style="12" hidden="1" customWidth="1"/>
    <col min="13" max="13" width="2.140625" style="12" hidden="1" customWidth="1"/>
    <col min="14" max="14" width="15.28515625" style="12" hidden="1" customWidth="1"/>
    <col min="15" max="15" width="3.7109375" style="12" hidden="1" customWidth="1"/>
    <col min="16" max="16" width="13.140625" style="12" hidden="1" customWidth="1"/>
    <col min="17" max="17" width="3.7109375" style="12" hidden="1" customWidth="1"/>
    <col min="18" max="18" width="10.7109375" hidden="1" customWidth="1"/>
  </cols>
  <sheetData>
    <row r="1" spans="1:17">
      <c r="A1" s="1"/>
      <c r="B1" s="2"/>
      <c r="C1" s="2"/>
      <c r="D1" s="2"/>
      <c r="E1" s="2"/>
    </row>
    <row r="2" spans="1:17">
      <c r="A2" s="1"/>
      <c r="B2" s="2"/>
      <c r="C2" s="2"/>
      <c r="D2" s="2"/>
      <c r="E2" s="2"/>
    </row>
    <row r="3" spans="1:17">
      <c r="A3" s="1"/>
      <c r="B3" s="2"/>
      <c r="C3" s="2"/>
      <c r="D3" s="2"/>
      <c r="E3" s="2"/>
    </row>
    <row r="4" spans="1:17">
      <c r="A4" s="1">
        <v>0</v>
      </c>
      <c r="B4" s="2"/>
      <c r="C4" s="2"/>
      <c r="D4" s="2"/>
      <c r="E4" s="2"/>
    </row>
    <row r="5" spans="1:17">
      <c r="A5" s="1"/>
      <c r="B5" s="2"/>
      <c r="C5" s="2"/>
      <c r="D5" s="2"/>
      <c r="E5" s="2"/>
    </row>
    <row r="6" spans="1:17" ht="30">
      <c r="F6" s="28"/>
      <c r="G6" s="29"/>
      <c r="I6" s="29"/>
      <c r="J6" s="29"/>
      <c r="K6" s="29"/>
      <c r="L6" s="29"/>
      <c r="M6" s="29"/>
      <c r="N6" s="29"/>
      <c r="O6" s="29"/>
      <c r="P6" s="29"/>
      <c r="Q6" s="29"/>
    </row>
    <row r="7" spans="1:17"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>
      <c r="F8" s="44" t="s">
        <v>0</v>
      </c>
      <c r="G8" s="31"/>
      <c r="H8" s="25" t="s">
        <v>1</v>
      </c>
      <c r="I8" s="31"/>
      <c r="J8" s="25" t="s">
        <v>1</v>
      </c>
      <c r="K8" s="31"/>
      <c r="L8" s="25" t="s">
        <v>95</v>
      </c>
      <c r="M8" s="26"/>
      <c r="N8" s="25" t="s">
        <v>96</v>
      </c>
      <c r="O8" s="31"/>
      <c r="P8" s="25" t="s">
        <v>92</v>
      </c>
      <c r="Q8" s="30"/>
    </row>
    <row r="9" spans="1:17">
      <c r="C9" s="2" t="s">
        <v>2</v>
      </c>
      <c r="E9" s="2" t="s">
        <v>2</v>
      </c>
      <c r="F9" s="45" t="s">
        <v>3</v>
      </c>
      <c r="H9" s="26" t="s">
        <v>4</v>
      </c>
      <c r="J9" s="26" t="s">
        <v>5</v>
      </c>
      <c r="L9" s="26" t="s">
        <v>94</v>
      </c>
      <c r="M9" s="26"/>
      <c r="N9" s="26" t="s">
        <v>93</v>
      </c>
      <c r="P9" s="26" t="s">
        <v>93</v>
      </c>
      <c r="Q9" s="30"/>
    </row>
    <row r="10" spans="1:17">
      <c r="A10" s="3" t="s">
        <v>6</v>
      </c>
      <c r="C10" s="1" t="s">
        <v>125</v>
      </c>
      <c r="E10" s="1" t="s">
        <v>121</v>
      </c>
      <c r="F10" s="46" t="s">
        <v>7</v>
      </c>
      <c r="G10" s="3"/>
      <c r="H10" s="24" t="s">
        <v>7</v>
      </c>
      <c r="I10" s="3"/>
      <c r="J10" s="24" t="s">
        <v>7</v>
      </c>
      <c r="K10" s="3"/>
      <c r="L10" s="24" t="s">
        <v>8</v>
      </c>
      <c r="M10" s="24"/>
      <c r="N10" s="24" t="s">
        <v>7</v>
      </c>
      <c r="O10" s="3"/>
      <c r="P10" s="24" t="s">
        <v>7</v>
      </c>
      <c r="Q10" s="30"/>
    </row>
    <row r="11" spans="1:17">
      <c r="F11" s="47"/>
      <c r="Q11" s="30"/>
    </row>
    <row r="12" spans="1:17">
      <c r="A12" t="s">
        <v>9</v>
      </c>
      <c r="C12" s="4">
        <f>SUM(F12:P12)</f>
        <v>125053727.53999999</v>
      </c>
      <c r="D12" s="4"/>
      <c r="E12" s="4">
        <v>120173150.75</v>
      </c>
      <c r="F12" s="60">
        <f>24982368.9+1510+6262642.45</f>
        <v>31246521.349999998</v>
      </c>
      <c r="H12" s="64">
        <f>8415.52+15659787.47+6400574.48+172941.14</f>
        <v>22241718.609999999</v>
      </c>
      <c r="J12" s="64">
        <v>24943733.989999998</v>
      </c>
      <c r="L12" s="64">
        <f>28516613.12+14307523.08</f>
        <v>42824136.200000003</v>
      </c>
      <c r="N12" s="64">
        <f>1316296.18+606834.27</f>
        <v>1923130.45</v>
      </c>
      <c r="P12" s="64">
        <f>1565349.67+309137.27</f>
        <v>1874486.94</v>
      </c>
      <c r="Q12" s="30"/>
    </row>
    <row r="13" spans="1:17">
      <c r="A13" t="s">
        <v>10</v>
      </c>
      <c r="C13" s="9"/>
      <c r="E13" s="9"/>
      <c r="F13" s="53"/>
      <c r="J13" s="57"/>
      <c r="N13" s="57"/>
      <c r="P13" s="57"/>
      <c r="Q13" s="30"/>
    </row>
    <row r="14" spans="1:17">
      <c r="A14" t="s">
        <v>11</v>
      </c>
      <c r="C14" s="9">
        <f t="shared" ref="C14:C20" si="0">SUM(F14:P14)</f>
        <v>2364356.8199999998</v>
      </c>
      <c r="E14" s="9">
        <v>2703770.11</v>
      </c>
      <c r="F14" s="60">
        <f>32435.34+28605.66+28112.82</f>
        <v>89153.82</v>
      </c>
      <c r="J14" s="57"/>
      <c r="L14" s="64">
        <f>344.84+2274858.16</f>
        <v>2275203</v>
      </c>
      <c r="N14" s="57"/>
      <c r="P14" s="57"/>
      <c r="Q14" s="30"/>
    </row>
    <row r="15" spans="1:17">
      <c r="A15" t="s">
        <v>12</v>
      </c>
      <c r="C15" s="9">
        <f t="shared" si="0"/>
        <v>270000</v>
      </c>
      <c r="E15" s="9">
        <v>270000</v>
      </c>
      <c r="F15" s="61">
        <v>270000</v>
      </c>
      <c r="J15" s="57"/>
      <c r="N15" s="57"/>
      <c r="P15" s="57"/>
      <c r="Q15" s="30"/>
    </row>
    <row r="16" spans="1:17">
      <c r="A16" t="s">
        <v>53</v>
      </c>
      <c r="C16" s="9">
        <f>SUM(F16:P16)</f>
        <v>140753.73000000001</v>
      </c>
      <c r="E16" s="9">
        <v>85296.73</v>
      </c>
      <c r="F16" s="60">
        <v>140753.73000000001</v>
      </c>
      <c r="J16" s="57"/>
      <c r="N16" s="57"/>
      <c r="P16" s="57"/>
      <c r="Q16" s="30"/>
    </row>
    <row r="17" spans="1:17">
      <c r="A17" t="s">
        <v>25</v>
      </c>
      <c r="C17" s="66">
        <f t="shared" si="0"/>
        <v>0</v>
      </c>
      <c r="E17" s="9"/>
      <c r="F17" s="53"/>
      <c r="J17" s="57"/>
      <c r="L17" s="64"/>
      <c r="N17" s="57"/>
      <c r="P17" s="57"/>
      <c r="Q17" s="30"/>
    </row>
    <row r="18" spans="1:17">
      <c r="A18" t="s">
        <v>50</v>
      </c>
      <c r="C18" s="9">
        <f t="shared" si="0"/>
        <v>41127021.539999999</v>
      </c>
      <c r="E18" s="9">
        <v>32254590.010000002</v>
      </c>
      <c r="F18" s="60">
        <v>28443450.969999999</v>
      </c>
      <c r="J18" s="64">
        <v>9053703.1999999993</v>
      </c>
      <c r="L18" s="64">
        <v>3629867.37</v>
      </c>
      <c r="N18" s="57"/>
      <c r="P18" s="57"/>
      <c r="Q18" s="30"/>
    </row>
    <row r="19" spans="1:17">
      <c r="A19" t="s">
        <v>49</v>
      </c>
      <c r="C19" s="66">
        <f t="shared" si="0"/>
        <v>0</v>
      </c>
      <c r="E19" s="9">
        <v>4765.04</v>
      </c>
      <c r="F19" s="53">
        <v>0</v>
      </c>
      <c r="J19" s="57"/>
      <c r="L19" s="57"/>
      <c r="N19" s="64"/>
      <c r="P19" s="57"/>
      <c r="Q19" s="30"/>
    </row>
    <row r="20" spans="1:17" ht="15.75" customHeight="1">
      <c r="A20" t="s">
        <v>52</v>
      </c>
      <c r="C20" s="66">
        <f t="shared" si="0"/>
        <v>0</v>
      </c>
      <c r="E20" s="9">
        <v>125853.24</v>
      </c>
      <c r="F20" s="53"/>
      <c r="J20" s="57"/>
      <c r="L20" s="57"/>
      <c r="N20" s="64"/>
      <c r="P20" s="57"/>
      <c r="Q20" s="30"/>
    </row>
    <row r="21" spans="1:17">
      <c r="A21" t="s">
        <v>13</v>
      </c>
      <c r="C21" s="9"/>
      <c r="E21" s="9"/>
      <c r="F21" s="53"/>
      <c r="J21" s="57"/>
      <c r="L21" s="57"/>
      <c r="N21" s="57"/>
      <c r="P21" s="57"/>
      <c r="Q21" s="30"/>
    </row>
    <row r="22" spans="1:17">
      <c r="A22" t="s">
        <v>14</v>
      </c>
      <c r="C22" s="9">
        <f>SUM(F22:P22)</f>
        <v>315091977</v>
      </c>
      <c r="E22" s="9">
        <v>304091977</v>
      </c>
      <c r="F22" s="53"/>
      <c r="J22" s="57"/>
      <c r="L22" s="65">
        <v>313345477</v>
      </c>
      <c r="N22" s="64">
        <v>1146500</v>
      </c>
      <c r="P22" s="57">
        <v>600000</v>
      </c>
      <c r="Q22" s="30"/>
    </row>
    <row r="23" spans="1:17">
      <c r="A23" t="s">
        <v>15</v>
      </c>
      <c r="C23" s="9">
        <f>SUM(F23:P23)</f>
        <v>147735299.34999999</v>
      </c>
      <c r="E23" s="9">
        <v>146297200.61000001</v>
      </c>
      <c r="F23" s="53"/>
      <c r="J23" s="57"/>
      <c r="L23" s="64">
        <v>146745299.34999999</v>
      </c>
      <c r="N23" s="64">
        <v>990000</v>
      </c>
      <c r="P23" s="57"/>
      <c r="Q23" s="30"/>
    </row>
    <row r="24" spans="1:17">
      <c r="A24" t="s">
        <v>55</v>
      </c>
      <c r="C24" s="9">
        <v>176550918.91999999</v>
      </c>
      <c r="E24" s="9">
        <v>173614122.91999999</v>
      </c>
      <c r="F24" s="53"/>
      <c r="J24" s="57"/>
      <c r="L24" s="57"/>
      <c r="N24" s="57"/>
      <c r="P24" s="57"/>
      <c r="Q24" s="30"/>
    </row>
    <row r="25" spans="1:17">
      <c r="A25" t="s">
        <v>51</v>
      </c>
      <c r="C25" s="34">
        <f t="shared" ref="C25" si="1">SUM(F25:P25)</f>
        <v>85353642.010000005</v>
      </c>
      <c r="E25" s="34">
        <v>88719032.450000003</v>
      </c>
      <c r="F25" s="54"/>
      <c r="H25" s="13"/>
      <c r="J25" s="63">
        <f>79654445.01+5699197</f>
        <v>85353642.010000005</v>
      </c>
      <c r="L25" s="54"/>
      <c r="N25" s="54"/>
      <c r="P25" s="54"/>
      <c r="Q25" s="30"/>
    </row>
    <row r="26" spans="1:17">
      <c r="F26" s="53"/>
      <c r="J26" s="57"/>
      <c r="L26" s="57"/>
      <c r="N26" s="57"/>
      <c r="P26" s="57"/>
      <c r="Q26" s="30"/>
    </row>
    <row r="27" spans="1:17" ht="13.5" thickBot="1">
      <c r="C27" s="5">
        <f>SUM(C12:C25)</f>
        <v>893687696.90999997</v>
      </c>
      <c r="D27" s="4"/>
      <c r="E27" s="5">
        <f>SUM(E12:E26)</f>
        <v>868339758.86000001</v>
      </c>
      <c r="F27" s="55">
        <f>SUM(F12:F25)</f>
        <v>60189879.869999997</v>
      </c>
      <c r="H27" s="58">
        <f>SUM(H12:H25)</f>
        <v>22241718.609999999</v>
      </c>
      <c r="J27" s="58">
        <f>SUM(J12:J25)</f>
        <v>119351079.2</v>
      </c>
      <c r="L27" s="58">
        <f>SUM(L12:L25)</f>
        <v>508819982.91999996</v>
      </c>
      <c r="N27" s="58">
        <f>SUM(N12:N25)</f>
        <v>4059630.45</v>
      </c>
      <c r="P27" s="58">
        <f>SUM(P12:P25)</f>
        <v>2474486.94</v>
      </c>
      <c r="Q27" s="30"/>
    </row>
    <row r="28" spans="1:17" ht="13.5" thickTop="1">
      <c r="F28" s="47"/>
      <c r="P28" s="57"/>
      <c r="Q28" s="30"/>
    </row>
    <row r="29" spans="1:17">
      <c r="F29" s="47"/>
      <c r="H29" s="57"/>
      <c r="P29" s="57"/>
      <c r="Q29" s="30"/>
    </row>
    <row r="30" spans="1:17">
      <c r="F30" s="32"/>
      <c r="H30" s="57"/>
      <c r="P30" s="57"/>
      <c r="Q30" s="30"/>
    </row>
    <row r="31" spans="1:17">
      <c r="A31" s="3" t="s">
        <v>16</v>
      </c>
      <c r="F31" s="32"/>
      <c r="H31" s="57"/>
      <c r="P31" s="57"/>
      <c r="Q31" s="30"/>
    </row>
    <row r="32" spans="1:17">
      <c r="F32" s="32"/>
      <c r="H32" s="57"/>
      <c r="P32" s="57"/>
      <c r="Q32" s="30"/>
    </row>
    <row r="33" spans="1:17">
      <c r="A33" t="s">
        <v>17</v>
      </c>
      <c r="C33" s="4">
        <f>SUM(F33:P33)</f>
        <v>117782306.7</v>
      </c>
      <c r="D33" s="4"/>
      <c r="E33" s="37">
        <v>119870763</v>
      </c>
      <c r="F33" s="32"/>
      <c r="H33" s="57"/>
      <c r="J33" s="65">
        <v>79438000</v>
      </c>
      <c r="L33" s="64">
        <f>26120000+10954306.7</f>
        <v>37074306.700000003</v>
      </c>
      <c r="N33" s="64">
        <v>970000</v>
      </c>
      <c r="P33" s="57">
        <v>300000</v>
      </c>
      <c r="Q33" s="30"/>
    </row>
    <row r="34" spans="1:17">
      <c r="A34" t="s">
        <v>18</v>
      </c>
      <c r="C34" s="9">
        <f t="shared" ref="C34:C45" si="2">SUM(F34:P34)</f>
        <v>8211345.9699999997</v>
      </c>
      <c r="E34" s="27">
        <v>9230186.9499999993</v>
      </c>
      <c r="F34" s="32"/>
      <c r="H34" s="57"/>
      <c r="J34" s="65">
        <v>216445.01</v>
      </c>
      <c r="L34" s="64">
        <v>7994900.96</v>
      </c>
      <c r="N34" s="57"/>
      <c r="P34" s="57"/>
      <c r="Q34" s="30"/>
    </row>
    <row r="35" spans="1:17">
      <c r="A35" t="s">
        <v>112</v>
      </c>
      <c r="C35" s="66">
        <f t="shared" si="2"/>
        <v>0</v>
      </c>
      <c r="E35" s="27">
        <v>4765.04</v>
      </c>
      <c r="F35" s="32"/>
      <c r="H35" s="57">
        <v>0</v>
      </c>
      <c r="J35" s="57"/>
      <c r="L35" s="57"/>
      <c r="N35" s="57"/>
      <c r="P35" s="57"/>
      <c r="Q35" s="30"/>
    </row>
    <row r="36" spans="1:17">
      <c r="A36" t="s">
        <v>19</v>
      </c>
      <c r="C36" s="9">
        <f t="shared" si="2"/>
        <v>291504329.97999996</v>
      </c>
      <c r="E36" s="27">
        <v>284764511.94999999</v>
      </c>
      <c r="F36" s="32"/>
      <c r="H36" s="57"/>
      <c r="J36" s="64">
        <f>15203676.82+5699197</f>
        <v>20902873.82</v>
      </c>
      <c r="L36" s="64">
        <f>8771940.03+260580428.13</f>
        <v>269352368.15999997</v>
      </c>
      <c r="N36" s="64">
        <f>159400+513741.56</f>
        <v>673141.56</v>
      </c>
      <c r="P36" s="57">
        <f>299400+276546.44</f>
        <v>575946.43999999994</v>
      </c>
      <c r="Q36" s="30"/>
    </row>
    <row r="37" spans="1:17">
      <c r="A37" t="s">
        <v>20</v>
      </c>
      <c r="C37" s="9">
        <f t="shared" si="2"/>
        <v>99656609.650000006</v>
      </c>
      <c r="E37" s="27">
        <v>92487041.469999999</v>
      </c>
      <c r="F37" s="62">
        <v>39865306.130000003</v>
      </c>
      <c r="H37" s="64">
        <f>22241718.61-H45-H35</f>
        <v>21527112.969999999</v>
      </c>
      <c r="J37" s="64">
        <f>50000+347699.1+268750+760699.34+9597518.18</f>
        <v>11024666.619999999</v>
      </c>
      <c r="L37" s="64">
        <v>26970831.34</v>
      </c>
      <c r="N37" s="64">
        <v>87306.48</v>
      </c>
      <c r="P37" s="64">
        <f>34170.56+80784.85+43640.17+615+22175.53</f>
        <v>181386.11000000002</v>
      </c>
      <c r="Q37" s="30"/>
    </row>
    <row r="38" spans="1:17">
      <c r="A38" t="s">
        <v>101</v>
      </c>
      <c r="C38" s="9">
        <f>SUM(F38:P38)</f>
        <v>11517518.58</v>
      </c>
      <c r="E38" s="27">
        <v>7210452.9199999999</v>
      </c>
      <c r="F38" s="62">
        <f>1855431.18+9106787.52</f>
        <v>10962218.699999999</v>
      </c>
      <c r="H38" s="57"/>
      <c r="L38" s="64">
        <v>342002.92</v>
      </c>
      <c r="N38" s="64">
        <v>116151.5</v>
      </c>
      <c r="P38" s="64">
        <v>97145.46</v>
      </c>
      <c r="Q38" s="30"/>
    </row>
    <row r="39" spans="1:17">
      <c r="A39" t="s">
        <v>108</v>
      </c>
      <c r="C39" s="9">
        <f>SUM(F39:P39)</f>
        <v>53033.19</v>
      </c>
      <c r="E39" s="27">
        <v>16695.689999999999</v>
      </c>
      <c r="F39" s="62">
        <v>53033.19</v>
      </c>
      <c r="H39" s="57"/>
      <c r="L39" s="57"/>
      <c r="N39" s="57"/>
      <c r="P39" s="57"/>
      <c r="Q39" s="30"/>
    </row>
    <row r="40" spans="1:17">
      <c r="A40" s="12" t="s">
        <v>97</v>
      </c>
      <c r="C40" s="9">
        <f>SUM(F40:P40)</f>
        <v>1993492.79</v>
      </c>
      <c r="E40" s="27">
        <v>1319757.82</v>
      </c>
      <c r="F40" s="56"/>
      <c r="H40" s="57"/>
      <c r="J40" s="64">
        <v>233761.34</v>
      </c>
      <c r="L40" s="64">
        <v>1759731.45</v>
      </c>
      <c r="N40" s="57"/>
      <c r="P40" s="57"/>
      <c r="Q40" s="30"/>
    </row>
    <row r="41" spans="1:17">
      <c r="A41" t="s">
        <v>21</v>
      </c>
      <c r="C41" s="9"/>
      <c r="E41" s="27"/>
      <c r="F41" s="56"/>
      <c r="H41" s="57"/>
      <c r="L41" s="57"/>
      <c r="N41" s="57"/>
      <c r="P41" s="57"/>
      <c r="Q41" s="30"/>
    </row>
    <row r="42" spans="1:17">
      <c r="A42" t="s">
        <v>22</v>
      </c>
      <c r="C42" s="9">
        <f t="shared" si="2"/>
        <v>139327225.24000001</v>
      </c>
      <c r="E42" s="27">
        <v>134750270.65000001</v>
      </c>
      <c r="F42" s="56"/>
      <c r="H42" s="57"/>
      <c r="L42" s="64">
        <f>138304675.24+16550</f>
        <v>138321225.24000001</v>
      </c>
      <c r="N42" s="64">
        <f>996000+10000</f>
        <v>1006000</v>
      </c>
      <c r="P42" s="57"/>
      <c r="Q42" s="30"/>
    </row>
    <row r="43" spans="1:17">
      <c r="A43" s="12" t="s">
        <v>98</v>
      </c>
      <c r="C43" s="9">
        <f t="shared" si="2"/>
        <v>7441360.7400000002</v>
      </c>
      <c r="E43" s="27">
        <v>7722678.1200000001</v>
      </c>
      <c r="F43" s="60">
        <v>467472.21</v>
      </c>
      <c r="H43" s="57"/>
      <c r="J43" s="65">
        <v>4690000.53</v>
      </c>
      <c r="L43" s="64">
        <v>2275203</v>
      </c>
      <c r="N43" s="64">
        <v>8685</v>
      </c>
      <c r="P43" s="57"/>
      <c r="Q43" s="30"/>
    </row>
    <row r="44" spans="1:17">
      <c r="A44" t="s">
        <v>56</v>
      </c>
      <c r="C44" s="9">
        <f>+C24</f>
        <v>176550918.91999999</v>
      </c>
      <c r="E44" s="39">
        <f>E24</f>
        <v>173614122.91999999</v>
      </c>
      <c r="F44" s="57"/>
      <c r="H44" s="57"/>
      <c r="J44" s="57"/>
      <c r="L44" s="57"/>
      <c r="N44" s="57"/>
      <c r="P44" s="57"/>
      <c r="Q44" s="30"/>
    </row>
    <row r="45" spans="1:17">
      <c r="A45" t="s">
        <v>23</v>
      </c>
      <c r="C45" s="34">
        <f t="shared" si="2"/>
        <v>39649555.149999999</v>
      </c>
      <c r="E45" s="40">
        <v>37348512.329999998</v>
      </c>
      <c r="F45" s="63">
        <v>8841849.6400000006</v>
      </c>
      <c r="H45" s="63">
        <v>714605.64</v>
      </c>
      <c r="J45" s="63">
        <v>2845331.88</v>
      </c>
      <c r="L45" s="63">
        <f>24729369.96+43.19</f>
        <v>24729413.150000002</v>
      </c>
      <c r="N45" s="63">
        <f>1116959.7+81386.21</f>
        <v>1198345.9099999999</v>
      </c>
      <c r="P45" s="54">
        <f>1308993.63+11015.3</f>
        <v>1320008.93</v>
      </c>
      <c r="Q45" s="30"/>
    </row>
    <row r="46" spans="1:17">
      <c r="E46" s="39"/>
      <c r="F46" s="57"/>
      <c r="H46" s="57"/>
      <c r="J46" s="57"/>
      <c r="L46" s="57"/>
      <c r="N46" s="57"/>
      <c r="P46" s="57"/>
      <c r="Q46" s="30"/>
    </row>
    <row r="47" spans="1:17" ht="13.5" thickBot="1">
      <c r="C47" s="5">
        <f>SUM(C33:C45)</f>
        <v>893687696.90999985</v>
      </c>
      <c r="D47" s="4"/>
      <c r="E47" s="5">
        <f>SUM(E33:E46)</f>
        <v>868339758.86000001</v>
      </c>
      <c r="F47" s="58">
        <f>SUM(F33:F45)</f>
        <v>60189879.869999997</v>
      </c>
      <c r="H47" s="58">
        <f>SUM(H33:H45)</f>
        <v>22241718.609999999</v>
      </c>
      <c r="J47" s="58">
        <f>SUM(J33:J45)</f>
        <v>119351079.20000002</v>
      </c>
      <c r="L47" s="58">
        <f>SUM(L33:L45)</f>
        <v>508819982.91999996</v>
      </c>
      <c r="N47" s="58">
        <f>SUM(N33:N45)</f>
        <v>4059630.45</v>
      </c>
      <c r="P47" s="58">
        <f>SUM(P33:P45)</f>
        <v>2474486.94</v>
      </c>
      <c r="Q47" s="30"/>
    </row>
    <row r="48" spans="1:17" ht="13.5" thickTop="1">
      <c r="E48" s="39"/>
      <c r="F48" s="57"/>
      <c r="H48" s="57"/>
      <c r="J48" s="57"/>
      <c r="L48" s="57"/>
      <c r="N48" s="57"/>
      <c r="Q48" s="30"/>
    </row>
    <row r="49" spans="1:17">
      <c r="E49" s="39"/>
      <c r="F49" s="57"/>
      <c r="H49" s="57"/>
      <c r="J49" s="57"/>
      <c r="N49" s="57"/>
      <c r="Q49" s="30"/>
    </row>
    <row r="50" spans="1:17" ht="13.5" thickBot="1">
      <c r="A50" t="s">
        <v>24</v>
      </c>
      <c r="C50" s="5">
        <f>SUM(F50:P50)</f>
        <v>282860040.45999998</v>
      </c>
      <c r="D50" s="4"/>
      <c r="E50" s="5">
        <v>275256989.45999998</v>
      </c>
      <c r="F50" s="58"/>
      <c r="H50" s="58"/>
      <c r="J50" s="58">
        <v>5699197</v>
      </c>
      <c r="L50" s="58">
        <v>276700343.45999998</v>
      </c>
      <c r="N50" s="58">
        <v>160500</v>
      </c>
      <c r="P50" s="33">
        <v>300000</v>
      </c>
      <c r="Q50" s="30"/>
    </row>
    <row r="51" spans="1:17" ht="13.5" thickTop="1">
      <c r="F51" s="32"/>
      <c r="L51" s="12">
        <f>L47-L27</f>
        <v>0</v>
      </c>
      <c r="Q51" s="30"/>
    </row>
    <row r="52" spans="1:17">
      <c r="C52">
        <f>C27-C47</f>
        <v>0</v>
      </c>
    </row>
    <row r="53" spans="1:17">
      <c r="F53" s="12">
        <f>+F27-F47</f>
        <v>0</v>
      </c>
      <c r="H53" s="12">
        <f>+H27-H47</f>
        <v>0</v>
      </c>
      <c r="J53" s="12">
        <f>+J27-J47</f>
        <v>0</v>
      </c>
      <c r="L53" s="12">
        <f>+L27-L47</f>
        <v>0</v>
      </c>
      <c r="N53" s="12">
        <f>+N27-N47</f>
        <v>0</v>
      </c>
      <c r="O53" s="12" t="s">
        <v>54</v>
      </c>
      <c r="P53" s="12">
        <f>+P27-P47</f>
        <v>0</v>
      </c>
    </row>
    <row r="54" spans="1:17">
      <c r="F54" s="12" t="s">
        <v>54</v>
      </c>
      <c r="L54" s="12" t="s">
        <v>54</v>
      </c>
    </row>
  </sheetData>
  <phoneticPr fontId="0" type="noConversion"/>
  <pageMargins left="0.75" right="0.5" top="0.58781249999999996" bottom="0.25" header="0.5" footer="0.5"/>
  <pageSetup orientation="portrait" r:id="rId1"/>
  <headerFooter alignWithMargins="0">
    <oddHeader xml:space="preserve">&amp;C&amp;UCITY OF PERTH AMBODY
SUMMARY OF AUDIT REPORT FOR 2025
COMBINED COMPARATIVE BALANCE SHEET
</oddHeader>
  </headerFooter>
  <ignoredErrors>
    <ignoredError sqref="C45:C49 C15 C21:C23 C50:C51 C17:C18 C16 C19:C20 C40:C43 C34:C39" formulaRange="1"/>
    <ignoredError sqref="D44" formula="1"/>
    <ignoredError sqref="C44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3">
    <tabColor rgb="FF00B050"/>
  </sheetPr>
  <dimension ref="A1:F73"/>
  <sheetViews>
    <sheetView defaultGridColor="0" view="pageLayout" topLeftCell="A17" colorId="22" zoomScaleNormal="100" zoomScaleSheetLayoutView="90" workbookViewId="0">
      <selection activeCell="A78" sqref="A78"/>
    </sheetView>
  </sheetViews>
  <sheetFormatPr defaultColWidth="10.7109375" defaultRowHeight="12.75"/>
  <cols>
    <col min="1" max="1" width="35.7109375" customWidth="1"/>
    <col min="2" max="2" width="22.85546875" customWidth="1"/>
    <col min="3" max="3" width="6.140625" customWidth="1"/>
    <col min="4" max="4" width="15.7109375" customWidth="1"/>
    <col min="5" max="5" width="3.7109375" customWidth="1"/>
    <col min="6" max="6" width="17" customWidth="1"/>
  </cols>
  <sheetData>
    <row r="1" spans="1:6" ht="12" customHeight="1">
      <c r="B1" s="1"/>
      <c r="C1" s="2"/>
      <c r="D1" s="2"/>
    </row>
    <row r="2" spans="1:6" ht="12" customHeight="1">
      <c r="A2" s="3"/>
    </row>
    <row r="3" spans="1:6" ht="12" customHeight="1">
      <c r="A3" s="3"/>
    </row>
    <row r="4" spans="1:6" ht="12" customHeight="1">
      <c r="A4" s="1"/>
      <c r="B4" s="2"/>
    </row>
    <row r="5" spans="1:6" ht="12" customHeight="1">
      <c r="A5" s="1"/>
      <c r="B5" s="2"/>
    </row>
    <row r="6" spans="1:6" ht="12" customHeight="1">
      <c r="A6" s="1"/>
      <c r="B6" s="2"/>
    </row>
    <row r="7" spans="1:6" ht="12" customHeight="1">
      <c r="A7" s="1"/>
      <c r="B7" s="2"/>
    </row>
    <row r="8" spans="1:6" ht="12" customHeight="1">
      <c r="A8" s="1"/>
      <c r="B8" s="2"/>
    </row>
    <row r="9" spans="1:6" ht="12" customHeight="1">
      <c r="A9" s="1"/>
      <c r="B9" s="2"/>
    </row>
    <row r="10" spans="1:6" ht="12" customHeight="1">
      <c r="A10" s="3"/>
      <c r="B10" s="3"/>
      <c r="C10" s="3"/>
      <c r="D10" s="1"/>
    </row>
    <row r="11" spans="1:6" ht="12" customHeight="1"/>
    <row r="12" spans="1:6" ht="12" customHeight="1">
      <c r="A12" s="12"/>
      <c r="B12" s="12"/>
      <c r="C12" s="12"/>
      <c r="D12" s="12"/>
      <c r="E12" s="12"/>
      <c r="F12" s="12"/>
    </row>
    <row r="13" spans="1:6" ht="12" customHeight="1">
      <c r="A13" s="3"/>
      <c r="B13" s="3"/>
      <c r="C13" s="3"/>
      <c r="D13" s="19" t="s">
        <v>123</v>
      </c>
      <c r="E13" s="20"/>
      <c r="F13" s="19" t="s">
        <v>122</v>
      </c>
    </row>
    <row r="14" spans="1:6" ht="12" customHeight="1">
      <c r="A14" s="12"/>
      <c r="B14" s="12"/>
      <c r="C14" s="12"/>
      <c r="D14" s="12"/>
      <c r="E14" s="12"/>
      <c r="F14" s="12"/>
    </row>
    <row r="15" spans="1:6" ht="12" customHeight="1">
      <c r="A15" s="3" t="s">
        <v>26</v>
      </c>
      <c r="B15" s="12"/>
      <c r="C15" s="12"/>
      <c r="D15" s="12"/>
      <c r="E15" s="12"/>
      <c r="F15" s="12"/>
    </row>
    <row r="16" spans="1:6" ht="12" customHeight="1">
      <c r="A16" s="12" t="s">
        <v>27</v>
      </c>
      <c r="B16" s="12"/>
      <c r="C16" s="12"/>
      <c r="D16" s="21">
        <v>10653591</v>
      </c>
      <c r="E16" s="21"/>
      <c r="F16" s="21">
        <v>7469990.71</v>
      </c>
    </row>
    <row r="17" spans="1:6" ht="12" customHeight="1">
      <c r="A17" s="12" t="s">
        <v>28</v>
      </c>
      <c r="B17" s="12"/>
      <c r="C17" s="12"/>
      <c r="D17" s="52">
        <v>31910992.030000001</v>
      </c>
      <c r="E17" s="12"/>
      <c r="F17" s="52">
        <v>30964127.719999999</v>
      </c>
    </row>
    <row r="18" spans="1:6" ht="12" customHeight="1">
      <c r="A18" s="12" t="s">
        <v>29</v>
      </c>
      <c r="B18" s="12"/>
      <c r="C18" s="12"/>
      <c r="D18" s="51">
        <v>113080718.01000001</v>
      </c>
      <c r="E18" s="12"/>
      <c r="F18" s="51">
        <v>107333738.23999999</v>
      </c>
    </row>
    <row r="19" spans="1:6" ht="12" customHeight="1">
      <c r="A19" s="12" t="s">
        <v>30</v>
      </c>
      <c r="B19" s="12"/>
      <c r="C19" s="12"/>
      <c r="D19" s="51">
        <v>78118.240000000005</v>
      </c>
      <c r="E19" s="12"/>
      <c r="F19" s="51">
        <v>47601.7</v>
      </c>
    </row>
    <row r="20" spans="1:6" ht="12" customHeight="1">
      <c r="A20" s="12" t="s">
        <v>31</v>
      </c>
      <c r="B20" s="12"/>
      <c r="C20" s="12"/>
      <c r="D20" s="51">
        <v>1182630.8</v>
      </c>
      <c r="E20" s="12"/>
      <c r="F20">
        <v>1508719.28</v>
      </c>
    </row>
    <row r="21" spans="1:6" ht="12" hidden="1" customHeight="1">
      <c r="A21" s="12" t="s">
        <v>74</v>
      </c>
      <c r="B21" s="12"/>
      <c r="C21" s="12"/>
      <c r="E21" s="12"/>
    </row>
    <row r="22" spans="1:6" ht="12" customHeight="1">
      <c r="A22" s="12" t="s">
        <v>65</v>
      </c>
      <c r="B22" s="12"/>
      <c r="C22" s="12"/>
      <c r="E22" s="12"/>
    </row>
    <row r="23" spans="1:6" ht="12" customHeight="1">
      <c r="A23" s="12" t="s">
        <v>75</v>
      </c>
      <c r="B23" s="12"/>
      <c r="C23" s="12"/>
      <c r="D23" s="12"/>
      <c r="E23" s="12"/>
      <c r="F23" s="12"/>
    </row>
    <row r="24" spans="1:6" ht="12" customHeight="1">
      <c r="A24" s="12" t="s">
        <v>76</v>
      </c>
      <c r="B24" s="12"/>
      <c r="C24" s="12"/>
      <c r="D24" s="51">
        <v>2067418.89</v>
      </c>
      <c r="E24" s="12"/>
      <c r="F24" s="51">
        <v>2466432.77</v>
      </c>
    </row>
    <row r="25" spans="1:6" ht="11.45" customHeight="1">
      <c r="A25" s="12" t="s">
        <v>77</v>
      </c>
      <c r="B25" s="12"/>
      <c r="C25" s="12"/>
      <c r="D25" s="12">
        <v>886965.53</v>
      </c>
      <c r="E25" s="12"/>
      <c r="F25" s="12"/>
    </row>
    <row r="26" spans="1:6" ht="11.45" customHeight="1">
      <c r="A26" s="16" t="s">
        <v>124</v>
      </c>
      <c r="B26" s="12"/>
      <c r="C26" s="12"/>
      <c r="D26" s="12">
        <v>52343.43</v>
      </c>
      <c r="E26" s="12"/>
      <c r="F26" s="12">
        <v>50337.33</v>
      </c>
    </row>
    <row r="27" spans="1:6">
      <c r="A27" s="16" t="s">
        <v>111</v>
      </c>
      <c r="B27" s="12"/>
      <c r="C27" s="12"/>
      <c r="D27" s="12"/>
      <c r="E27" s="12"/>
      <c r="F27" s="12">
        <v>2658.63</v>
      </c>
    </row>
    <row r="28" spans="1:6" ht="10.9" hidden="1" customHeight="1">
      <c r="A28" s="12" t="s">
        <v>78</v>
      </c>
      <c r="B28" s="12"/>
      <c r="C28" s="12"/>
      <c r="D28" s="22"/>
      <c r="E28" s="12"/>
      <c r="F28" s="12"/>
    </row>
    <row r="29" spans="1:6" ht="12" hidden="1" customHeight="1">
      <c r="A29" s="12" t="s">
        <v>79</v>
      </c>
      <c r="B29" s="12"/>
      <c r="C29" s="12"/>
      <c r="D29" s="12"/>
      <c r="E29" s="12"/>
      <c r="F29" s="13"/>
    </row>
    <row r="30" spans="1:6" ht="12.6" customHeight="1">
      <c r="A30" s="12"/>
      <c r="B30" s="12"/>
      <c r="C30" s="12"/>
      <c r="D30" s="38">
        <f>SUM(D16:D29)</f>
        <v>159912777.93000004</v>
      </c>
      <c r="E30" s="12"/>
      <c r="F30" s="38">
        <f>SUM(F16:F29)</f>
        <v>149843606.38</v>
      </c>
    </row>
    <row r="31" spans="1:6" ht="12" customHeight="1">
      <c r="A31" s="12"/>
      <c r="B31" s="12"/>
      <c r="C31" s="12"/>
      <c r="D31" s="12"/>
      <c r="E31" s="12"/>
      <c r="F31" s="12"/>
    </row>
    <row r="32" spans="1:6" ht="12" customHeight="1">
      <c r="A32" s="3"/>
      <c r="B32" s="12"/>
      <c r="C32" s="12"/>
      <c r="D32" s="12"/>
      <c r="E32" s="12"/>
      <c r="F32" s="12"/>
    </row>
    <row r="33" spans="1:6" ht="12" customHeight="1">
      <c r="A33" s="12" t="s">
        <v>33</v>
      </c>
      <c r="B33" s="12"/>
      <c r="C33" s="12"/>
      <c r="D33" s="12" t="s">
        <v>54</v>
      </c>
      <c r="E33" s="12"/>
      <c r="F33" s="12" t="s">
        <v>54</v>
      </c>
    </row>
    <row r="34" spans="1:6" ht="12" customHeight="1">
      <c r="A34" s="12" t="s">
        <v>80</v>
      </c>
      <c r="B34" s="12"/>
      <c r="C34" s="12"/>
      <c r="D34" s="12"/>
      <c r="E34" s="12"/>
      <c r="F34" s="12"/>
    </row>
    <row r="35" spans="1:6" ht="12" customHeight="1">
      <c r="A35" s="12" t="s">
        <v>81</v>
      </c>
      <c r="B35" s="12"/>
      <c r="C35" s="12"/>
      <c r="D35" s="12">
        <v>37161135.840000004</v>
      </c>
      <c r="E35" s="12"/>
      <c r="F35" s="12">
        <v>35472825.710000001</v>
      </c>
    </row>
    <row r="36" spans="1:6" ht="12" customHeight="1">
      <c r="A36" s="12" t="s">
        <v>82</v>
      </c>
      <c r="B36" s="12"/>
      <c r="C36" s="12"/>
      <c r="D36" s="12">
        <v>49067179.090000004</v>
      </c>
      <c r="E36" s="12"/>
      <c r="F36" s="12">
        <v>42188871.759999998</v>
      </c>
    </row>
    <row r="37" spans="1:6" ht="12" customHeight="1">
      <c r="A37" s="12" t="s">
        <v>83</v>
      </c>
      <c r="B37" s="12"/>
      <c r="C37" s="12"/>
      <c r="D37" s="12">
        <v>10559195</v>
      </c>
      <c r="E37" s="12"/>
      <c r="F37" s="12">
        <v>9669217.8300000001</v>
      </c>
    </row>
    <row r="38" spans="1:6" ht="12" customHeight="1">
      <c r="A38" s="12" t="s">
        <v>84</v>
      </c>
      <c r="B38" s="12"/>
      <c r="C38" s="12"/>
      <c r="D38" s="51">
        <v>10806204.810000001</v>
      </c>
      <c r="E38" s="12"/>
      <c r="F38" s="51">
        <v>10480371.369999999</v>
      </c>
    </row>
    <row r="39" spans="1:6" ht="12" hidden="1" customHeight="1">
      <c r="A39" s="12" t="s">
        <v>85</v>
      </c>
      <c r="B39" s="12"/>
      <c r="C39" s="12"/>
      <c r="D39" s="12"/>
      <c r="E39" s="12"/>
    </row>
    <row r="40" spans="1:6" ht="12" hidden="1" customHeight="1">
      <c r="A40" s="12" t="s">
        <v>81</v>
      </c>
      <c r="B40" s="12"/>
      <c r="C40" s="12"/>
      <c r="D40" s="12"/>
      <c r="E40" s="12"/>
    </row>
    <row r="41" spans="1:6" ht="12" hidden="1" customHeight="1">
      <c r="A41" s="12" t="s">
        <v>82</v>
      </c>
      <c r="B41" s="12"/>
      <c r="C41" s="12"/>
      <c r="D41" s="12"/>
      <c r="E41" s="12"/>
      <c r="F41" s="12"/>
    </row>
    <row r="42" spans="1:6" ht="12" customHeight="1">
      <c r="A42" s="12" t="s">
        <v>34</v>
      </c>
      <c r="B42" s="12"/>
      <c r="C42" s="12"/>
      <c r="D42" s="12">
        <v>438000</v>
      </c>
      <c r="E42" s="12"/>
      <c r="F42" s="12">
        <v>2031181.5</v>
      </c>
    </row>
    <row r="43" spans="1:6" ht="12" customHeight="1">
      <c r="A43" s="12" t="s">
        <v>104</v>
      </c>
      <c r="B43" s="12"/>
      <c r="C43" s="12"/>
      <c r="D43" s="12">
        <v>6168.84</v>
      </c>
      <c r="E43" s="12"/>
      <c r="F43" s="12">
        <v>21985</v>
      </c>
    </row>
    <row r="44" spans="1:6" ht="12" hidden="1" customHeight="1">
      <c r="A44" s="12" t="s">
        <v>115</v>
      </c>
      <c r="B44" s="12"/>
      <c r="C44" s="12"/>
      <c r="D44" s="12"/>
      <c r="E44" s="12"/>
      <c r="F44" s="12"/>
    </row>
    <row r="45" spans="1:6" ht="12" hidden="1" customHeight="1">
      <c r="A45" s="12" t="s">
        <v>116</v>
      </c>
      <c r="B45" s="12"/>
      <c r="C45" s="12"/>
      <c r="D45" s="12"/>
      <c r="E45" s="12"/>
      <c r="F45" s="12"/>
    </row>
    <row r="46" spans="1:6" ht="12" customHeight="1">
      <c r="A46" s="12" t="s">
        <v>117</v>
      </c>
      <c r="B46" s="12"/>
      <c r="C46" s="12"/>
      <c r="D46" s="59">
        <v>28089473</v>
      </c>
      <c r="E46" s="59"/>
      <c r="F46" s="59">
        <v>26129743</v>
      </c>
    </row>
    <row r="47" spans="1:6" ht="12" customHeight="1">
      <c r="A47" s="12" t="s">
        <v>118</v>
      </c>
      <c r="B47" s="12"/>
      <c r="C47" s="12"/>
      <c r="D47" s="59">
        <v>16830667.84</v>
      </c>
      <c r="E47" s="59"/>
      <c r="F47" s="59">
        <v>16564673.949999999</v>
      </c>
    </row>
    <row r="48" spans="1:6" ht="12" customHeight="1">
      <c r="A48" s="12" t="s">
        <v>119</v>
      </c>
      <c r="B48" s="12"/>
      <c r="C48" s="12"/>
      <c r="D48" s="59">
        <v>1385130.24</v>
      </c>
      <c r="E48" s="59"/>
      <c r="F48" s="59">
        <v>1389325.25</v>
      </c>
    </row>
    <row r="49" spans="1:6" ht="12" hidden="1" customHeight="1">
      <c r="A49" s="12" t="s">
        <v>120</v>
      </c>
      <c r="B49" s="12"/>
      <c r="C49" s="12"/>
      <c r="D49" s="12"/>
      <c r="E49" s="12"/>
      <c r="F49" s="12"/>
    </row>
    <row r="50" spans="1:6" ht="12" customHeight="1">
      <c r="A50" s="12" t="s">
        <v>114</v>
      </c>
      <c r="B50" s="12"/>
      <c r="C50" s="12"/>
      <c r="D50" s="13">
        <v>52343.43</v>
      </c>
      <c r="E50" s="12"/>
      <c r="F50" s="13">
        <v>50337.33</v>
      </c>
    </row>
    <row r="51" spans="1:6" ht="12" customHeight="1">
      <c r="A51" s="12"/>
      <c r="B51" s="12"/>
      <c r="C51" s="12"/>
      <c r="D51" s="12">
        <f>SUM(D35:D50)</f>
        <v>154395498.09000003</v>
      </c>
      <c r="E51" s="12"/>
      <c r="F51" s="12">
        <f>SUM(F35:F50)</f>
        <v>143998532.70000002</v>
      </c>
    </row>
    <row r="52" spans="1:6" ht="12" hidden="1" customHeight="1">
      <c r="A52" s="12" t="s">
        <v>54</v>
      </c>
      <c r="B52" s="12"/>
      <c r="C52" s="12"/>
      <c r="D52" s="12"/>
      <c r="E52" s="12"/>
      <c r="F52" s="12"/>
    </row>
    <row r="53" spans="1:6" ht="12" hidden="1" customHeight="1">
      <c r="A53" s="12"/>
      <c r="B53" s="12"/>
      <c r="C53" s="12"/>
      <c r="D53" s="13"/>
      <c r="E53" s="12"/>
      <c r="F53" s="13"/>
    </row>
    <row r="54" spans="1:6" ht="12" hidden="1" customHeight="1">
      <c r="A54" s="12"/>
      <c r="B54" s="12"/>
      <c r="C54" s="12"/>
      <c r="D54" s="13">
        <f>SUM(D51:D53)</f>
        <v>154395498.09000003</v>
      </c>
      <c r="E54" s="12"/>
      <c r="F54" s="13">
        <f>SUM(F51:F53)</f>
        <v>143998532.70000002</v>
      </c>
    </row>
    <row r="55" spans="1:6">
      <c r="A55" s="12"/>
      <c r="B55" s="12"/>
      <c r="C55" s="12"/>
      <c r="D55" s="12"/>
      <c r="E55" s="12"/>
      <c r="F55" s="12"/>
    </row>
    <row r="56" spans="1:6">
      <c r="A56" s="12" t="s">
        <v>35</v>
      </c>
      <c r="B56" s="12"/>
      <c r="C56" s="12"/>
      <c r="D56" s="12">
        <f>D30-D54</f>
        <v>5517279.8400000036</v>
      </c>
      <c r="E56" s="12"/>
      <c r="F56" s="12">
        <f>F30-F51</f>
        <v>5845073.6799999774</v>
      </c>
    </row>
    <row r="57" spans="1:6" hidden="1">
      <c r="A57" s="12"/>
      <c r="B57" s="12"/>
      <c r="C57" s="12"/>
      <c r="D57" s="12"/>
      <c r="E57" s="12"/>
      <c r="F57" s="12"/>
    </row>
    <row r="58" spans="1:6" hidden="1">
      <c r="A58" s="12" t="s">
        <v>36</v>
      </c>
      <c r="B58" s="3"/>
      <c r="C58" s="12"/>
      <c r="D58" s="12"/>
      <c r="E58" s="12"/>
      <c r="F58" s="12"/>
    </row>
    <row r="59" spans="1:6" hidden="1">
      <c r="A59" s="12" t="s">
        <v>86</v>
      </c>
      <c r="B59" s="3"/>
      <c r="C59" s="12"/>
      <c r="D59" s="12"/>
      <c r="E59" s="12"/>
      <c r="F59" s="12"/>
    </row>
    <row r="60" spans="1:6" hidden="1">
      <c r="A60" s="12" t="s">
        <v>87</v>
      </c>
      <c r="B60" s="3"/>
      <c r="C60" s="12"/>
      <c r="D60" s="12"/>
      <c r="E60" s="12"/>
      <c r="F60" s="12"/>
    </row>
    <row r="61" spans="1:6" hidden="1">
      <c r="A61" s="12" t="s">
        <v>88</v>
      </c>
      <c r="B61" s="3"/>
      <c r="C61" s="12"/>
      <c r="D61" s="22"/>
      <c r="E61" s="12"/>
      <c r="F61" s="22"/>
    </row>
    <row r="62" spans="1:6" hidden="1">
      <c r="A62" s="3"/>
      <c r="B62" s="3"/>
      <c r="C62" s="12"/>
      <c r="D62" s="12"/>
      <c r="E62" s="12"/>
      <c r="F62" s="12"/>
    </row>
    <row r="63" spans="1:6" hidden="1">
      <c r="A63" s="12" t="s">
        <v>89</v>
      </c>
      <c r="B63" s="3"/>
      <c r="C63" s="12"/>
      <c r="D63" s="12">
        <f>+D56+D61</f>
        <v>5517279.8400000036</v>
      </c>
      <c r="E63" s="12"/>
      <c r="F63" s="12">
        <f>SUM(F56:F62)</f>
        <v>5845073.6799999774</v>
      </c>
    </row>
    <row r="64" spans="1:6">
      <c r="A64" s="12"/>
      <c r="B64" s="12"/>
      <c r="C64" s="12"/>
      <c r="D64" s="12"/>
      <c r="E64" s="12"/>
      <c r="F64" s="12"/>
    </row>
    <row r="65" spans="1:6">
      <c r="A65" s="3" t="s">
        <v>23</v>
      </c>
      <c r="B65" s="12"/>
      <c r="C65" s="12"/>
      <c r="D65" s="12"/>
      <c r="E65" s="12"/>
      <c r="F65" s="12"/>
    </row>
    <row r="66" spans="1:6">
      <c r="A66" s="12" t="s">
        <v>90</v>
      </c>
      <c r="B66" s="12"/>
      <c r="C66" s="12"/>
      <c r="D66" s="13">
        <f>F72</f>
        <v>13978160.799999975</v>
      </c>
      <c r="E66" s="12"/>
      <c r="F66" s="13">
        <v>15603077.83</v>
      </c>
    </row>
    <row r="67" spans="1:6">
      <c r="A67" s="12"/>
      <c r="B67" s="12"/>
      <c r="C67" s="12"/>
      <c r="D67" s="12">
        <f>+D63+D66</f>
        <v>19495440.639999978</v>
      </c>
      <c r="E67" s="12"/>
      <c r="F67" s="12">
        <f>SUM(F63:F66)</f>
        <v>21448151.509999976</v>
      </c>
    </row>
    <row r="68" spans="1:6">
      <c r="A68" s="12"/>
      <c r="B68" s="12"/>
      <c r="C68" s="12"/>
      <c r="D68" s="12"/>
      <c r="E68" s="12"/>
      <c r="F68" s="12"/>
    </row>
    <row r="69" spans="1:6">
      <c r="A69" s="12" t="s">
        <v>40</v>
      </c>
      <c r="B69" s="12"/>
      <c r="C69" s="12"/>
      <c r="D69" s="12"/>
      <c r="E69" s="12"/>
      <c r="F69" s="12"/>
    </row>
    <row r="70" spans="1:6">
      <c r="A70" s="12" t="s">
        <v>41</v>
      </c>
      <c r="B70" s="12"/>
      <c r="C70" s="12"/>
      <c r="D70" s="13">
        <f>D16</f>
        <v>10653591</v>
      </c>
      <c r="E70" s="12"/>
      <c r="F70" s="13">
        <f>F16</f>
        <v>7469990.71</v>
      </c>
    </row>
    <row r="71" spans="1:6">
      <c r="A71" s="12"/>
      <c r="B71" s="12"/>
      <c r="C71" s="12"/>
      <c r="D71" s="12"/>
      <c r="E71" s="12"/>
      <c r="F71" s="12"/>
    </row>
    <row r="72" spans="1:6" ht="13.5" thickBot="1">
      <c r="A72" s="12" t="s">
        <v>91</v>
      </c>
      <c r="B72" s="12"/>
      <c r="C72" s="12"/>
      <c r="D72" s="23">
        <f>D67-D70</f>
        <v>8841849.6399999782</v>
      </c>
      <c r="E72" s="21"/>
      <c r="F72" s="23">
        <f>F67-F70</f>
        <v>13978160.799999975</v>
      </c>
    </row>
    <row r="73" spans="1:6" ht="13.5" thickTop="1"/>
  </sheetData>
  <phoneticPr fontId="0" type="noConversion"/>
  <pageMargins left="0.75" right="0.5" top="0.75" bottom="0.25" header="0.5" footer="0.5"/>
  <pageSetup scale="82" orientation="portrait" r:id="rId1"/>
  <headerFooter alignWithMargins="0">
    <oddHeader>&amp;C&amp;UCITY OF PERTH AMBOY
SUMMARY OF AUDIT REPORT FOR 2025
COMPARATIVE STATEMENT OF OPERATIONS AND CHANGE IN FUND BALANCE
CURRENT FUND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4">
    <tabColor rgb="FF00B050"/>
  </sheetPr>
  <dimension ref="A1:E53"/>
  <sheetViews>
    <sheetView view="pageLayout" zoomScaleNormal="100" zoomScaleSheetLayoutView="90" workbookViewId="0">
      <selection activeCell="B51" sqref="B51"/>
    </sheetView>
  </sheetViews>
  <sheetFormatPr defaultColWidth="9.7109375" defaultRowHeight="12.75"/>
  <cols>
    <col min="1" max="1" width="31.7109375" customWidth="1"/>
    <col min="2" max="2" width="22.7109375" customWidth="1"/>
    <col min="3" max="3" width="16" customWidth="1"/>
    <col min="4" max="4" width="9" customWidth="1"/>
    <col min="5" max="5" width="15.7109375" customWidth="1"/>
  </cols>
  <sheetData>
    <row r="1" spans="1:5">
      <c r="B1" s="1"/>
      <c r="C1" s="2"/>
      <c r="D1" s="2"/>
      <c r="E1" s="2"/>
    </row>
    <row r="2" spans="1:5">
      <c r="A2" s="3"/>
    </row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3"/>
      <c r="B9" s="3"/>
      <c r="C9" s="1" t="s">
        <v>123</v>
      </c>
      <c r="D9" s="3"/>
      <c r="E9" s="1" t="s">
        <v>122</v>
      </c>
    </row>
    <row r="11" spans="1:5">
      <c r="A11" s="3" t="s">
        <v>26</v>
      </c>
    </row>
    <row r="12" spans="1:5">
      <c r="A12" s="14" t="s">
        <v>27</v>
      </c>
      <c r="C12" s="50">
        <v>315000</v>
      </c>
      <c r="D12" s="4"/>
      <c r="E12" s="50">
        <v>300000</v>
      </c>
    </row>
    <row r="13" spans="1:5">
      <c r="A13" s="14" t="s">
        <v>68</v>
      </c>
      <c r="C13" s="41">
        <v>33057501.030000001</v>
      </c>
      <c r="E13" s="41">
        <v>30629161.710000001</v>
      </c>
    </row>
    <row r="14" spans="1:5">
      <c r="A14" s="14" t="s">
        <v>69</v>
      </c>
      <c r="C14" s="41">
        <v>1313339.22</v>
      </c>
      <c r="E14" s="14">
        <v>1387691.86</v>
      </c>
    </row>
    <row r="15" spans="1:5">
      <c r="A15" s="14" t="s">
        <v>70</v>
      </c>
      <c r="C15" s="41">
        <v>226605.43</v>
      </c>
      <c r="E15" s="14">
        <v>214943.54</v>
      </c>
    </row>
    <row r="16" spans="1:5" hidden="1">
      <c r="A16" s="14" t="s">
        <v>71</v>
      </c>
      <c r="C16" s="41" t="s">
        <v>110</v>
      </c>
      <c r="E16" t="s">
        <v>110</v>
      </c>
    </row>
    <row r="17" spans="1:5">
      <c r="A17" s="14" t="s">
        <v>103</v>
      </c>
      <c r="C17" s="14">
        <v>34293.35</v>
      </c>
      <c r="E17" s="14">
        <v>124015.91</v>
      </c>
    </row>
    <row r="18" spans="1:5">
      <c r="A18" s="14" t="s">
        <v>60</v>
      </c>
      <c r="C18" s="41">
        <v>5132.45</v>
      </c>
      <c r="E18" s="14">
        <v>4142.9399999999996</v>
      </c>
    </row>
    <row r="19" spans="1:5" hidden="1">
      <c r="A19" s="14"/>
      <c r="C19" s="14"/>
      <c r="E19" s="14"/>
    </row>
    <row r="20" spans="1:5">
      <c r="A20" s="14" t="s">
        <v>65</v>
      </c>
    </row>
    <row r="21" spans="1:5" hidden="1">
      <c r="A21" s="18" t="s">
        <v>104</v>
      </c>
      <c r="C21" s="14"/>
      <c r="E21" s="14"/>
    </row>
    <row r="22" spans="1:5">
      <c r="A22" s="18" t="s">
        <v>67</v>
      </c>
      <c r="C22" s="35">
        <v>614143.51</v>
      </c>
      <c r="E22" s="35">
        <v>408377.85</v>
      </c>
    </row>
    <row r="23" spans="1:5" hidden="1">
      <c r="A23" s="18" t="s">
        <v>72</v>
      </c>
      <c r="C23" s="6"/>
      <c r="E23" s="7"/>
    </row>
    <row r="24" spans="1:5">
      <c r="C24" s="6">
        <f>SUM(C12:C23)</f>
        <v>35566014.990000002</v>
      </c>
      <c r="E24" s="6">
        <f>SUM(E12:E23)</f>
        <v>33068333.810000002</v>
      </c>
    </row>
    <row r="26" spans="1:5">
      <c r="A26" s="3" t="s">
        <v>32</v>
      </c>
    </row>
    <row r="27" spans="1:5">
      <c r="A27" t="s">
        <v>42</v>
      </c>
      <c r="C27" s="41">
        <v>12803795.619999999</v>
      </c>
      <c r="E27" s="41">
        <v>12853481.619999999</v>
      </c>
    </row>
    <row r="28" spans="1:5" hidden="1">
      <c r="A28" t="s">
        <v>43</v>
      </c>
      <c r="C28" s="14"/>
      <c r="E28" s="14"/>
    </row>
    <row r="29" spans="1:5">
      <c r="A29" s="12" t="s">
        <v>73</v>
      </c>
      <c r="C29" s="42">
        <v>2483255</v>
      </c>
      <c r="E29" s="42">
        <v>2056026</v>
      </c>
    </row>
    <row r="30" spans="1:5">
      <c r="A30" s="12" t="s">
        <v>44</v>
      </c>
      <c r="C30" s="42">
        <v>12332245.66</v>
      </c>
      <c r="E30" s="42">
        <v>12258756.07</v>
      </c>
    </row>
    <row r="31" spans="1:5">
      <c r="A31" s="12" t="s">
        <v>102</v>
      </c>
      <c r="C31" s="42">
        <v>194433.24</v>
      </c>
      <c r="E31" s="42">
        <v>61953.19</v>
      </c>
    </row>
    <row r="32" spans="1:5">
      <c r="A32" s="12" t="s">
        <v>107</v>
      </c>
      <c r="C32" s="43">
        <v>315000</v>
      </c>
      <c r="E32" s="43">
        <v>300000</v>
      </c>
    </row>
    <row r="33" spans="1:5">
      <c r="C33" s="6">
        <f>SUM(C27:C32)</f>
        <v>28128729.52</v>
      </c>
      <c r="E33" s="6">
        <f>SUM(E27:E32)</f>
        <v>27530216.879999999</v>
      </c>
    </row>
    <row r="35" spans="1:5">
      <c r="A35" s="12" t="s">
        <v>35</v>
      </c>
      <c r="C35">
        <f>C24-C33</f>
        <v>7437285.4700000025</v>
      </c>
      <c r="E35">
        <f>E24-E33</f>
        <v>5538116.9300000034</v>
      </c>
    </row>
    <row r="37" spans="1:5" hidden="1">
      <c r="A37" t="s">
        <v>36</v>
      </c>
    </row>
    <row r="38" spans="1:5" hidden="1">
      <c r="A38" t="s">
        <v>37</v>
      </c>
    </row>
    <row r="39" spans="1:5" hidden="1">
      <c r="A39" t="s">
        <v>38</v>
      </c>
      <c r="C39" s="7">
        <v>-125853.24</v>
      </c>
      <c r="E39" s="7"/>
    </row>
    <row r="40" spans="1:5" hidden="1"/>
    <row r="41" spans="1:5" hidden="1">
      <c r="A41" s="12" t="s">
        <v>105</v>
      </c>
      <c r="C41" s="7"/>
      <c r="E41" s="7"/>
    </row>
    <row r="42" spans="1:5" ht="16.149999999999999" hidden="1" customHeight="1"/>
    <row r="43" spans="1:5" hidden="1">
      <c r="A43" s="12" t="s">
        <v>106</v>
      </c>
      <c r="C43">
        <f>C41+C35+C39</f>
        <v>7311432.2300000023</v>
      </c>
      <c r="E43">
        <f>E41+E35+E39</f>
        <v>5538116.9300000034</v>
      </c>
    </row>
    <row r="44" spans="1:5" hidden="1"/>
    <row r="45" spans="1:5">
      <c r="A45" s="3" t="s">
        <v>23</v>
      </c>
    </row>
    <row r="46" spans="1:5">
      <c r="A46" s="12" t="s">
        <v>90</v>
      </c>
      <c r="C46" s="7">
        <f>E52</f>
        <v>17607084.490000002</v>
      </c>
      <c r="E46" s="7">
        <v>12368967.560000001</v>
      </c>
    </row>
    <row r="47" spans="1:5">
      <c r="C47">
        <f>C46+C35</f>
        <v>25044369.960000005</v>
      </c>
      <c r="E47">
        <f>E43+E46</f>
        <v>17907084.490000002</v>
      </c>
    </row>
    <row r="49" spans="1:5">
      <c r="A49" t="s">
        <v>40</v>
      </c>
    </row>
    <row r="50" spans="1:5">
      <c r="A50" t="s">
        <v>45</v>
      </c>
      <c r="C50" s="7">
        <f>+C12</f>
        <v>315000</v>
      </c>
      <c r="E50" s="7">
        <f>E12</f>
        <v>300000</v>
      </c>
    </row>
    <row r="52" spans="1:5" ht="13.5" thickBot="1">
      <c r="A52" s="12" t="s">
        <v>91</v>
      </c>
      <c r="C52" s="5">
        <f>+C47-C50</f>
        <v>24729369.960000005</v>
      </c>
      <c r="D52" s="4"/>
      <c r="E52" s="5">
        <f>E47-E50</f>
        <v>17607084.490000002</v>
      </c>
    </row>
    <row r="53" spans="1:5" ht="13.5" thickTop="1"/>
  </sheetData>
  <phoneticPr fontId="0" type="noConversion"/>
  <pageMargins left="0.75" right="0.5" top="0.75" bottom="0.25" header="0.5" footer="0.5"/>
  <pageSetup scale="97" orientation="portrait" r:id="rId1"/>
  <headerFooter alignWithMargins="0">
    <oddHeader xml:space="preserve">&amp;C&amp;UCITY OF PERTH AMBOY
SUMMARY OF AUDIT REPORT FOR 2025
COMPARATIVE STATEMENT OF OPERATIONS AND CHANGE IN FUND BALANCE
WATER/WASTEWATER
 UTILITY OPERATING FUND&amp;U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5">
    <tabColor rgb="FF00B050"/>
  </sheetPr>
  <dimension ref="A1:E45"/>
  <sheetViews>
    <sheetView view="pageLayout" zoomScaleNormal="100" zoomScaleSheetLayoutView="90" workbookViewId="0">
      <selection activeCell="A28" sqref="A28"/>
    </sheetView>
  </sheetViews>
  <sheetFormatPr defaultColWidth="8.7109375" defaultRowHeight="12.75"/>
  <cols>
    <col min="1" max="1" width="34.42578125" customWidth="1"/>
    <col min="2" max="2" width="16" customWidth="1"/>
    <col min="3" max="3" width="15.5703125" customWidth="1"/>
    <col min="4" max="4" width="6.7109375" customWidth="1"/>
    <col min="5" max="5" width="16" customWidth="1"/>
  </cols>
  <sheetData>
    <row r="1" spans="1:5" ht="12" customHeight="1">
      <c r="B1" s="1"/>
      <c r="C1" s="2"/>
      <c r="D1" s="2"/>
      <c r="E1" s="2"/>
    </row>
    <row r="2" spans="1:5" ht="12" customHeight="1">
      <c r="A2" s="3"/>
    </row>
    <row r="3" spans="1:5" ht="12" customHeight="1"/>
    <row r="4" spans="1:5" ht="27.6" customHeight="1"/>
    <row r="5" spans="1:5" ht="22.9" customHeight="1"/>
    <row r="6" spans="1:5" ht="12" customHeight="1"/>
    <row r="7" spans="1:5" ht="12" customHeight="1"/>
    <row r="8" spans="1:5" ht="12" customHeight="1"/>
    <row r="9" spans="1:5" ht="12" customHeight="1"/>
    <row r="10" spans="1:5" ht="12" customHeight="1">
      <c r="A10" s="3"/>
      <c r="B10" s="3"/>
      <c r="C10" s="1" t="s">
        <v>123</v>
      </c>
      <c r="D10" s="3"/>
      <c r="E10" s="1" t="s">
        <v>122</v>
      </c>
    </row>
    <row r="11" spans="1:5" ht="12" customHeight="1"/>
    <row r="12" spans="1:5" ht="12" customHeight="1">
      <c r="A12" s="3" t="s">
        <v>26</v>
      </c>
    </row>
    <row r="13" spans="1:5" ht="12" customHeight="1">
      <c r="A13" s="15" t="s">
        <v>63</v>
      </c>
      <c r="C13" s="4">
        <v>149126</v>
      </c>
      <c r="D13" s="4"/>
      <c r="E13" s="4"/>
    </row>
    <row r="14" spans="1:5" ht="12" customHeight="1">
      <c r="A14" s="15" t="s">
        <v>64</v>
      </c>
      <c r="C14" s="69">
        <v>1086935.83</v>
      </c>
      <c r="E14" s="67">
        <v>1049398.3</v>
      </c>
    </row>
    <row r="15" spans="1:5" ht="12" hidden="1" customHeight="1">
      <c r="A15" s="49" t="s">
        <v>109</v>
      </c>
    </row>
    <row r="16" spans="1:5" ht="12" customHeight="1">
      <c r="A16" s="15" t="s">
        <v>60</v>
      </c>
      <c r="C16">
        <v>29785.64</v>
      </c>
      <c r="E16">
        <v>103499.57</v>
      </c>
    </row>
    <row r="17" spans="1:5" ht="12" customHeight="1">
      <c r="A17" s="15" t="s">
        <v>65</v>
      </c>
    </row>
    <row r="18" spans="1:5" ht="12" hidden="1" customHeight="1">
      <c r="A18" s="17" t="s">
        <v>66</v>
      </c>
    </row>
    <row r="19" spans="1:5" ht="12" hidden="1" customHeight="1">
      <c r="A19" s="17" t="s">
        <v>113</v>
      </c>
    </row>
    <row r="20" spans="1:5" ht="12" customHeight="1">
      <c r="A20" s="17" t="s">
        <v>67</v>
      </c>
      <c r="C20" s="6">
        <v>21662.080000000002</v>
      </c>
      <c r="E20" s="6">
        <v>184822.39999999999</v>
      </c>
    </row>
    <row r="21" spans="1:5" ht="12" customHeight="1">
      <c r="C21" s="6">
        <f>SUM(C13:C20)</f>
        <v>1287509.55</v>
      </c>
      <c r="E21" s="6">
        <f>SUM(E13:E20)</f>
        <v>1337720.27</v>
      </c>
    </row>
    <row r="22" spans="1:5" ht="12" customHeight="1"/>
    <row r="23" spans="1:5" ht="12" customHeight="1">
      <c r="A23" s="3" t="s">
        <v>32</v>
      </c>
    </row>
    <row r="24" spans="1:5" ht="12" customHeight="1">
      <c r="A24" s="12" t="s">
        <v>33</v>
      </c>
    </row>
    <row r="25" spans="1:5" ht="12" customHeight="1">
      <c r="A25" s="16" t="s">
        <v>62</v>
      </c>
      <c r="C25">
        <v>1198126</v>
      </c>
      <c r="E25">
        <f>960325+32475</f>
        <v>992800</v>
      </c>
    </row>
    <row r="26" spans="1:5" ht="12" customHeight="1">
      <c r="C26" s="8">
        <f>SUM(C24:C25)</f>
        <v>1198126</v>
      </c>
      <c r="E26" s="8">
        <f>SUM(E25)</f>
        <v>992800</v>
      </c>
    </row>
    <row r="27" spans="1:5" ht="12" customHeight="1"/>
    <row r="28" spans="1:5" ht="12" customHeight="1">
      <c r="A28" t="s">
        <v>35</v>
      </c>
      <c r="C28">
        <f>C21-C26</f>
        <v>89383.550000000047</v>
      </c>
      <c r="E28">
        <f>E21-E26</f>
        <v>344920.27</v>
      </c>
    </row>
    <row r="29" spans="1:5" ht="12" customHeight="1"/>
    <row r="30" spans="1:5" ht="12" hidden="1" customHeight="1">
      <c r="A30" t="s">
        <v>36</v>
      </c>
    </row>
    <row r="31" spans="1:5" ht="12" hidden="1" customHeight="1">
      <c r="A31" t="s">
        <v>46</v>
      </c>
    </row>
    <row r="32" spans="1:5" ht="12" hidden="1" customHeight="1">
      <c r="A32" t="s">
        <v>47</v>
      </c>
    </row>
    <row r="33" spans="1:5" ht="12" hidden="1" customHeight="1">
      <c r="A33" t="s">
        <v>48</v>
      </c>
      <c r="C33" s="6">
        <v>0</v>
      </c>
      <c r="E33" s="6"/>
    </row>
    <row r="34" spans="1:5" ht="12" hidden="1" customHeight="1"/>
    <row r="35" spans="1:5" ht="12" hidden="1" customHeight="1">
      <c r="A35" t="s">
        <v>39</v>
      </c>
      <c r="C35">
        <f>C28+C33</f>
        <v>89383.550000000047</v>
      </c>
      <c r="E35">
        <v>87053.729999999981</v>
      </c>
    </row>
    <row r="36" spans="1:5" ht="12" hidden="1" customHeight="1"/>
    <row r="37" spans="1:5" ht="12" customHeight="1">
      <c r="A37" s="3" t="s">
        <v>23</v>
      </c>
    </row>
    <row r="38" spans="1:5" ht="12" customHeight="1">
      <c r="A38" s="12" t="s">
        <v>90</v>
      </c>
      <c r="C38" s="6">
        <f>E44</f>
        <v>1176702.1499999999</v>
      </c>
      <c r="E38" s="6">
        <v>831781.88</v>
      </c>
    </row>
    <row r="39" spans="1:5" ht="12" hidden="1" customHeight="1">
      <c r="C39">
        <f>C35+C38</f>
        <v>1266085.7</v>
      </c>
      <c r="E39">
        <f>E28+E38</f>
        <v>1176702.1499999999</v>
      </c>
    </row>
    <row r="40" spans="1:5" ht="12" customHeight="1"/>
    <row r="41" spans="1:5" ht="12" customHeight="1">
      <c r="A41" t="s">
        <v>40</v>
      </c>
    </row>
    <row r="42" spans="1:5" ht="12" customHeight="1">
      <c r="A42" s="16" t="s">
        <v>99</v>
      </c>
      <c r="C42" s="6">
        <v>149126</v>
      </c>
      <c r="E42" s="6">
        <f>E13</f>
        <v>0</v>
      </c>
    </row>
    <row r="43" spans="1:5" ht="12" customHeight="1"/>
    <row r="44" spans="1:5" ht="12" customHeight="1" thickBot="1">
      <c r="A44" s="12" t="s">
        <v>91</v>
      </c>
      <c r="C44" s="5">
        <f>C39-C42</f>
        <v>1116959.7</v>
      </c>
      <c r="D44" s="4"/>
      <c r="E44" s="5">
        <f>E39-E42</f>
        <v>1176702.1499999999</v>
      </c>
    </row>
    <row r="45" spans="1:5" ht="12" customHeight="1" thickTop="1"/>
  </sheetData>
  <phoneticPr fontId="0" type="noConversion"/>
  <pageMargins left="0.75" right="0.5" top="0.75" bottom="0.25" header="0.5" footer="0.5"/>
  <pageSetup scale="99" orientation="portrait" r:id="rId1"/>
  <headerFooter alignWithMargins="0">
    <oddHeader>&amp;C&amp;UCITY OF PERTH AMBOY
SUMMARY OF AUDIT REPORT FOR 2025
COMPARATIVE STATEMENT OF OPERATIONS AND CHANGE IN FUND BALANCE
PARKING UTILITY OPERATING FUND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6">
    <tabColor rgb="FF00B050"/>
  </sheetPr>
  <dimension ref="A1:E43"/>
  <sheetViews>
    <sheetView view="pageLayout" zoomScaleNormal="100" zoomScaleSheetLayoutView="90" workbookViewId="0">
      <selection activeCell="B20" sqref="B20"/>
    </sheetView>
  </sheetViews>
  <sheetFormatPr defaultColWidth="8.7109375" defaultRowHeight="12.75"/>
  <cols>
    <col min="1" max="1" width="30.7109375" customWidth="1"/>
    <col min="2" max="2" width="28.140625" customWidth="1"/>
    <col min="3" max="3" width="13.85546875" customWidth="1"/>
    <col min="4" max="4" width="6.7109375" customWidth="1"/>
    <col min="5" max="5" width="14" bestFit="1" customWidth="1"/>
  </cols>
  <sheetData>
    <row r="1" spans="1:5" ht="12" customHeight="1">
      <c r="B1" s="1"/>
      <c r="C1" s="2"/>
      <c r="D1" s="2"/>
      <c r="E1" s="2"/>
    </row>
    <row r="2" spans="1:5" ht="12" customHeight="1">
      <c r="A2" s="3"/>
    </row>
    <row r="3" spans="1:5" ht="12" customHeight="1"/>
    <row r="4" spans="1:5" ht="18.75" customHeight="1"/>
    <row r="5" spans="1:5" ht="15.75" customHeight="1"/>
    <row r="6" spans="1:5" ht="12" customHeight="1"/>
    <row r="7" spans="1:5" ht="12" customHeight="1"/>
    <row r="8" spans="1:5" ht="12" customHeight="1"/>
    <row r="9" spans="1:5" ht="12" customHeight="1"/>
    <row r="10" spans="1:5" ht="12" customHeight="1">
      <c r="A10" s="3"/>
      <c r="B10" s="3"/>
      <c r="C10" s="1" t="s">
        <v>123</v>
      </c>
      <c r="D10" s="3"/>
      <c r="E10" s="1" t="s">
        <v>122</v>
      </c>
    </row>
    <row r="11" spans="1:5" ht="12" customHeight="1"/>
    <row r="12" spans="1:5" ht="12" customHeight="1">
      <c r="A12" s="3" t="s">
        <v>26</v>
      </c>
    </row>
    <row r="13" spans="1:5" ht="12" customHeight="1">
      <c r="A13" s="15" t="s">
        <v>57</v>
      </c>
      <c r="C13" s="4">
        <v>22623.45</v>
      </c>
      <c r="D13" s="4"/>
      <c r="E13" s="4"/>
    </row>
    <row r="14" spans="1:5" ht="12" customHeight="1">
      <c r="A14" s="15" t="s">
        <v>58</v>
      </c>
      <c r="C14" s="68">
        <v>420169.38</v>
      </c>
      <c r="E14" s="67">
        <v>443831.42</v>
      </c>
    </row>
    <row r="15" spans="1:5" ht="12" hidden="1" customHeight="1">
      <c r="A15" s="15" t="s">
        <v>59</v>
      </c>
    </row>
    <row r="16" spans="1:5" ht="12" customHeight="1">
      <c r="A16" s="15" t="s">
        <v>60</v>
      </c>
      <c r="C16">
        <v>83771.350000000006</v>
      </c>
      <c r="E16">
        <v>65352.71</v>
      </c>
    </row>
    <row r="17" spans="1:5" ht="12" customHeight="1">
      <c r="A17" s="15" t="s">
        <v>61</v>
      </c>
      <c r="C17" s="6">
        <v>170801.95</v>
      </c>
      <c r="E17" s="6">
        <v>192994</v>
      </c>
    </row>
    <row r="18" spans="1:5" ht="12" customHeight="1">
      <c r="A18" s="15"/>
      <c r="C18" s="6">
        <f>SUM(C13:C17)</f>
        <v>697366.13000000012</v>
      </c>
      <c r="E18" s="36">
        <f>SUM(E13:E17)</f>
        <v>702178.13</v>
      </c>
    </row>
    <row r="19" spans="1:5" ht="12" customHeight="1"/>
    <row r="20" spans="1:5" ht="12" customHeight="1">
      <c r="A20" s="3" t="s">
        <v>32</v>
      </c>
    </row>
    <row r="21" spans="1:5" ht="12" customHeight="1">
      <c r="A21" s="12" t="s">
        <v>33</v>
      </c>
    </row>
    <row r="22" spans="1:5" ht="12" customHeight="1">
      <c r="A22" s="16" t="s">
        <v>62</v>
      </c>
      <c r="C22">
        <v>466423.45</v>
      </c>
      <c r="E22">
        <v>426000</v>
      </c>
    </row>
    <row r="23" spans="1:5" ht="12" hidden="1" customHeight="1">
      <c r="A23" s="48" t="s">
        <v>104</v>
      </c>
    </row>
    <row r="24" spans="1:5" ht="12" customHeight="1">
      <c r="C24" s="8">
        <f>SUM(C22:C23)</f>
        <v>466423.45</v>
      </c>
      <c r="E24" s="8">
        <f>SUM(E22:E23)</f>
        <v>426000</v>
      </c>
    </row>
    <row r="25" spans="1:5" ht="12" customHeight="1"/>
    <row r="26" spans="1:5" ht="12" customHeight="1">
      <c r="A26" t="s">
        <v>35</v>
      </c>
      <c r="C26">
        <f>C18-C24</f>
        <v>230942.68000000011</v>
      </c>
      <c r="E26">
        <f>E18-E24</f>
        <v>276178.13</v>
      </c>
    </row>
    <row r="27" spans="1:5" ht="12" customHeight="1"/>
    <row r="28" spans="1:5" ht="12" hidden="1" customHeight="1">
      <c r="A28" t="s">
        <v>36</v>
      </c>
    </row>
    <row r="29" spans="1:5" ht="12" hidden="1" customHeight="1">
      <c r="A29" t="s">
        <v>46</v>
      </c>
    </row>
    <row r="30" spans="1:5" ht="12" hidden="1" customHeight="1">
      <c r="A30" t="s">
        <v>47</v>
      </c>
    </row>
    <row r="31" spans="1:5" ht="12" hidden="1" customHeight="1">
      <c r="A31" t="s">
        <v>48</v>
      </c>
      <c r="C31" s="6"/>
      <c r="E31" s="6"/>
    </row>
    <row r="32" spans="1:5" ht="12" hidden="1" customHeight="1"/>
    <row r="33" spans="1:5" ht="12" hidden="1" customHeight="1">
      <c r="A33" t="s">
        <v>39</v>
      </c>
      <c r="C33">
        <f>C26+C31</f>
        <v>230942.68000000011</v>
      </c>
      <c r="E33">
        <v>169820.82999999996</v>
      </c>
    </row>
    <row r="34" spans="1:5" ht="12" hidden="1" customHeight="1"/>
    <row r="35" spans="1:5" ht="12" customHeight="1">
      <c r="A35" s="3" t="s">
        <v>23</v>
      </c>
    </row>
    <row r="36" spans="1:5" ht="12" customHeight="1">
      <c r="A36" s="12" t="s">
        <v>90</v>
      </c>
      <c r="C36" s="6">
        <f>E42</f>
        <v>1100674.3999999999</v>
      </c>
      <c r="E36" s="6">
        <v>824496.27</v>
      </c>
    </row>
    <row r="37" spans="1:5" ht="12" customHeight="1">
      <c r="C37">
        <f>C33+C36</f>
        <v>1331617.08</v>
      </c>
      <c r="E37">
        <f>E26+E36</f>
        <v>1100674.3999999999</v>
      </c>
    </row>
    <row r="38" spans="1:5" ht="12" customHeight="1"/>
    <row r="39" spans="1:5" ht="12" customHeight="1">
      <c r="A39" t="s">
        <v>40</v>
      </c>
    </row>
    <row r="40" spans="1:5" ht="12" customHeight="1">
      <c r="A40" s="16" t="s">
        <v>100</v>
      </c>
      <c r="C40" s="6">
        <f>C13</f>
        <v>22623.45</v>
      </c>
      <c r="E40" s="6"/>
    </row>
    <row r="41" spans="1:5" ht="12" customHeight="1"/>
    <row r="42" spans="1:5" ht="12" customHeight="1" thickBot="1">
      <c r="A42" s="12" t="s">
        <v>91</v>
      </c>
      <c r="C42" s="5">
        <f>C37-C40</f>
        <v>1308993.6300000001</v>
      </c>
      <c r="D42" s="4"/>
      <c r="E42" s="5">
        <f>E37-E40</f>
        <v>1100674.3999999999</v>
      </c>
    </row>
    <row r="43" spans="1:5" ht="12" customHeight="1" thickTop="1"/>
  </sheetData>
  <pageMargins left="0.75" right="0.5" top="0.75" bottom="0.25" header="0.5" footer="0.5"/>
  <pageSetup scale="99" orientation="portrait" r:id="rId1"/>
  <headerFooter alignWithMargins="0">
    <oddHeader xml:space="preserve">&amp;C&amp;UCITY OF PERTH AMBOY
SUMMARY OF AUDIT REPORT FOR 2025
COMPARATIVE STATEMENT OF OPERATIONS AND CHANGE IN FUND BALANCE
HARBORSIDE MARINA UTILITY OPERATING FUND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Combined Bal Sheet</vt:lpstr>
      <vt:lpstr>Current FB</vt:lpstr>
      <vt:lpstr>WaterSewer FB</vt:lpstr>
      <vt:lpstr>Parking FB</vt:lpstr>
      <vt:lpstr>Marina FB</vt:lpstr>
      <vt:lpstr>'Combined Bal Sheet'!Print_Area</vt:lpstr>
      <vt:lpstr>'Current FB'!Print_Area</vt:lpstr>
      <vt:lpstr>'Marina FB'!Print_Area</vt:lpstr>
      <vt:lpstr>'Parking FB'!Print_Area</vt:lpstr>
      <vt:lpstr>'WaterSewer FB'!Print_Area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JOHNL</dc:creator>
  <cp:lastModifiedBy>David Gannon</cp:lastModifiedBy>
  <cp:lastPrinted>2026-07-31T21:44:16Z</cp:lastPrinted>
  <dcterms:created xsi:type="dcterms:W3CDTF">2004-06-25T12:56:33Z</dcterms:created>
  <dcterms:modified xsi:type="dcterms:W3CDTF">2026-07-31T21:44:20Z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ESVERS">
    <vt:lpwstr>1.0</vt:lpwstr>
  </op:property>
  <op:property fmtid="{D5CDD505-2E9C-101B-9397-08002B2CF9AE}" pid="3" name="PPC_Template_Client_Name">
    <vt:lpwstr>North Bergen Rent Control</vt:lpwstr>
  </op:property>
  <op:property fmtid="{D5CDD505-2E9C-101B-9397-08002B2CF9AE}" pid="4" name="PPC_Template_Engagement_Date">
    <vt:lpwstr>12/31/2014</vt:lpwstr>
  </op:property>
  <op:property fmtid="{D5CDD505-2E9C-101B-9397-08002B2CF9AE}" pid="5" name="Refresh">
    <vt:bool>true</vt:bool>
  </op:property>
  <op:property fmtid="{D5CDD505-2E9C-101B-9397-08002B2CF9AE}" pid="6" name="Refresh97">
    <vt:bool>false</vt:bool>
  </op:property>
  <op:property fmtid="{D5CDD505-2E9C-101B-9397-08002B2CF9AE}" pid="7" name="tabName">
    <vt:lpwstr>Statutory Reports</vt:lpwstr>
  </op:property>
  <op:property fmtid="{D5CDD505-2E9C-101B-9397-08002B2CF9AE}" pid="8" name="tabIndex">
    <vt:lpwstr>1201A</vt:lpwstr>
  </op:property>
  <op:property fmtid="{D5CDD505-2E9C-101B-9397-08002B2CF9AE}" pid="9" name="workpaperIndex">
    <vt:lpwstr>1201A.02</vt:lpwstr>
  </op:property>
</op:Properties>
</file>